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Mijnajamket_uxarkvats_2026_2028\"/>
    </mc:Choice>
  </mc:AlternateContent>
  <bookViews>
    <workbookView xWindow="0" yWindow="0" windowWidth="21165" windowHeight="9270" activeTab="2"/>
  </bookViews>
  <sheets>
    <sheet name="2" sheetId="1" r:id="rId1"/>
    <sheet name="3" sheetId="7" r:id="rId2"/>
    <sheet name="4" sheetId="8" r:id="rId3"/>
  </sheets>
  <calcPr calcId="152511"/>
</workbook>
</file>

<file path=xl/calcChain.xml><?xml version="1.0" encoding="utf-8"?>
<calcChain xmlns="http://schemas.openxmlformats.org/spreadsheetml/2006/main">
  <c r="T8" i="7" l="1"/>
  <c r="R8" i="7"/>
  <c r="X158" i="8"/>
  <c r="X156" i="8"/>
  <c r="X154" i="8"/>
  <c r="V162" i="8"/>
  <c r="X167" i="8"/>
  <c r="V173" i="8"/>
  <c r="W179" i="8"/>
  <c r="V185" i="8"/>
  <c r="X202" i="8"/>
  <c r="X321" i="8"/>
  <c r="X319" i="8"/>
  <c r="X317" i="8"/>
  <c r="V334" i="8"/>
  <c r="V333" i="8"/>
  <c r="U231" i="8"/>
  <c r="S231" i="8"/>
  <c r="S233" i="8"/>
  <c r="U169" i="8"/>
  <c r="U167" i="8"/>
  <c r="S173" i="8"/>
  <c r="U158" i="8"/>
  <c r="S162" i="8"/>
  <c r="T179" i="8"/>
  <c r="S185" i="8"/>
  <c r="U373" i="8"/>
  <c r="U364" i="8"/>
  <c r="U375" i="8"/>
  <c r="S384" i="8"/>
  <c r="U281" i="8"/>
  <c r="U275" i="8"/>
  <c r="S283" i="8"/>
  <c r="S312" i="8"/>
  <c r="O231" i="8"/>
  <c r="M231" i="8"/>
  <c r="M233" i="8"/>
  <c r="N179" i="8"/>
  <c r="M185" i="8"/>
  <c r="Q185" i="8"/>
  <c r="Q40" i="1"/>
  <c r="T19" i="1"/>
  <c r="Q19" i="1"/>
  <c r="K19" i="1"/>
  <c r="P67" i="1"/>
  <c r="S15" i="1"/>
  <c r="P18" i="1"/>
  <c r="M67" i="8"/>
  <c r="Q67" i="8"/>
  <c r="M60" i="8"/>
  <c r="Q60" i="8"/>
  <c r="M62" i="8"/>
  <c r="Q62" i="8"/>
  <c r="G17" i="7"/>
  <c r="H17" i="7"/>
  <c r="L17" i="7"/>
  <c r="F17" i="7"/>
  <c r="K297" i="8"/>
  <c r="K247" i="8"/>
  <c r="J136" i="8"/>
  <c r="K122" i="8"/>
  <c r="J123" i="8"/>
  <c r="J300" i="8"/>
  <c r="J298" i="8"/>
  <c r="J308" i="8"/>
  <c r="K277" i="8"/>
  <c r="J277" i="8"/>
  <c r="J275" i="8"/>
  <c r="J279" i="8"/>
  <c r="J248" i="8"/>
  <c r="K179" i="8"/>
  <c r="J185" i="8"/>
  <c r="L156" i="8"/>
  <c r="L154" i="8"/>
  <c r="J162" i="8"/>
  <c r="J124" i="8"/>
  <c r="K89" i="8"/>
  <c r="J92" i="8"/>
  <c r="H13" i="8"/>
  <c r="H11" i="8"/>
  <c r="H9" i="8"/>
  <c r="G35" i="8"/>
  <c r="H375" i="8"/>
  <c r="H373" i="8"/>
  <c r="G382" i="8"/>
  <c r="H321" i="8"/>
  <c r="H319" i="8"/>
  <c r="I321" i="8"/>
  <c r="I319" i="8"/>
  <c r="I317" i="8"/>
  <c r="G322" i="8"/>
  <c r="H297" i="8"/>
  <c r="H295" i="8"/>
  <c r="I297" i="8"/>
  <c r="G311" i="8"/>
  <c r="G313" i="8"/>
  <c r="G282" i="8"/>
  <c r="I258" i="8"/>
  <c r="G258" i="8"/>
  <c r="H247" i="8"/>
  <c r="H245" i="8"/>
  <c r="G262" i="8"/>
  <c r="G261" i="8"/>
  <c r="G248" i="8"/>
  <c r="I215" i="8"/>
  <c r="I213" i="8"/>
  <c r="I211" i="8"/>
  <c r="G217" i="8"/>
  <c r="H171" i="8"/>
  <c r="H169" i="8"/>
  <c r="G172" i="8"/>
  <c r="G171" i="8"/>
  <c r="G129" i="8"/>
  <c r="I101" i="8"/>
  <c r="I100" i="8"/>
  <c r="H101" i="8"/>
  <c r="G106" i="8"/>
  <c r="G112" i="8"/>
  <c r="I54" i="8"/>
  <c r="G73" i="8"/>
  <c r="T54" i="1"/>
  <c r="Q54" i="1"/>
  <c r="K60" i="1"/>
  <c r="J60" i="1"/>
  <c r="M60" i="1"/>
  <c r="K75" i="1"/>
  <c r="K65" i="1"/>
  <c r="K52" i="1"/>
  <c r="J52" i="1"/>
  <c r="M52" i="1"/>
  <c r="J19" i="1"/>
  <c r="M19" i="1"/>
  <c r="K11" i="1"/>
  <c r="Q75" i="1"/>
  <c r="P94" i="1"/>
  <c r="P84" i="1"/>
  <c r="J16" i="1"/>
  <c r="M16" i="1"/>
  <c r="K16" i="1"/>
  <c r="K9" i="1"/>
  <c r="J9" i="1"/>
  <c r="M9" i="1"/>
  <c r="J94" i="1"/>
  <c r="I57" i="1"/>
  <c r="H75" i="1"/>
  <c r="G94" i="1"/>
  <c r="D94" i="1"/>
  <c r="K6" i="7"/>
  <c r="L8" i="7"/>
  <c r="P90" i="1"/>
  <c r="V198" i="8"/>
  <c r="X193" i="8"/>
  <c r="X191" i="8"/>
  <c r="X189" i="8"/>
  <c r="L57" i="1"/>
  <c r="L44" i="1"/>
  <c r="R6" i="7"/>
  <c r="W54" i="8"/>
  <c r="V65" i="8"/>
  <c r="W101" i="8"/>
  <c r="V101" i="8"/>
  <c r="V111" i="8"/>
  <c r="V29" i="8"/>
  <c r="V27" i="8"/>
  <c r="V26" i="8"/>
  <c r="N247" i="8"/>
  <c r="S248" i="8"/>
  <c r="M180" i="8"/>
  <c r="Q111" i="8"/>
  <c r="P111" i="8"/>
  <c r="S27" i="8"/>
  <c r="S29" i="8"/>
  <c r="S26" i="8"/>
  <c r="T357" i="8"/>
  <c r="T355" i="8"/>
  <c r="S355" i="8"/>
  <c r="S360" i="8"/>
  <c r="T277" i="8"/>
  <c r="S279" i="8"/>
  <c r="T193" i="8"/>
  <c r="S196" i="8"/>
  <c r="T113" i="8"/>
  <c r="S115" i="8"/>
  <c r="T101" i="8"/>
  <c r="S108" i="8"/>
  <c r="V217" i="8"/>
  <c r="X113" i="8"/>
  <c r="V117" i="8"/>
  <c r="U357" i="8"/>
  <c r="U355" i="8"/>
  <c r="T215" i="8"/>
  <c r="S215" i="8"/>
  <c r="S217" i="8"/>
  <c r="T368" i="8"/>
  <c r="T366" i="8"/>
  <c r="S370" i="8"/>
  <c r="S363" i="8"/>
  <c r="U319" i="8"/>
  <c r="U317" i="8"/>
  <c r="S333" i="8"/>
  <c r="N101" i="8"/>
  <c r="M111" i="8"/>
  <c r="O126" i="8"/>
  <c r="M126" i="8"/>
  <c r="P126" i="8"/>
  <c r="M129" i="8"/>
  <c r="M217" i="8"/>
  <c r="N368" i="8"/>
  <c r="M370" i="8"/>
  <c r="O247" i="8"/>
  <c r="M256" i="8"/>
  <c r="O357" i="8"/>
  <c r="M363" i="8"/>
  <c r="O297" i="8"/>
  <c r="O295" i="8"/>
  <c r="M295" i="8"/>
  <c r="M159" i="8"/>
  <c r="N357" i="8"/>
  <c r="N355" i="8"/>
  <c r="M359" i="8"/>
  <c r="P359" i="8"/>
  <c r="M360" i="8"/>
  <c r="M248" i="8"/>
  <c r="M298" i="8"/>
  <c r="V371" i="8"/>
  <c r="V347" i="8"/>
  <c r="Q347" i="8"/>
  <c r="S88" i="1"/>
  <c r="S78" i="1"/>
  <c r="S77" i="1"/>
  <c r="S37" i="1"/>
  <c r="S36" i="1"/>
  <c r="S35" i="1"/>
  <c r="S34" i="1"/>
  <c r="S31" i="1"/>
  <c r="P89" i="1"/>
  <c r="P88" i="1"/>
  <c r="P78" i="1"/>
  <c r="P77" i="1"/>
  <c r="P34" i="1"/>
  <c r="P31" i="1"/>
  <c r="P37" i="1"/>
  <c r="P36" i="1"/>
  <c r="P35" i="1"/>
  <c r="J18" i="1"/>
  <c r="M18" i="1"/>
  <c r="J42" i="1"/>
  <c r="O57" i="1"/>
  <c r="K287" i="8"/>
  <c r="K375" i="8"/>
  <c r="J381" i="8"/>
  <c r="K13" i="8"/>
  <c r="K101" i="8"/>
  <c r="K54" i="8"/>
  <c r="L54" i="8"/>
  <c r="L171" i="8"/>
  <c r="L169" i="8"/>
  <c r="K171" i="8"/>
  <c r="L167" i="8"/>
  <c r="H19" i="1"/>
  <c r="G19" i="1"/>
  <c r="J206" i="8"/>
  <c r="J205" i="8"/>
  <c r="Q205" i="8"/>
  <c r="P205" i="8"/>
  <c r="Q207" i="8"/>
  <c r="K142" i="8"/>
  <c r="K140" i="8"/>
  <c r="K138" i="8"/>
  <c r="J138" i="8"/>
  <c r="J143" i="8"/>
  <c r="K368" i="8"/>
  <c r="K366" i="8"/>
  <c r="J366" i="8"/>
  <c r="J332" i="8"/>
  <c r="L297" i="8"/>
  <c r="J311" i="8"/>
  <c r="J291" i="8"/>
  <c r="Q291" i="8"/>
  <c r="L267" i="8"/>
  <c r="J274" i="8"/>
  <c r="J273" i="8"/>
  <c r="J272" i="8"/>
  <c r="L258" i="8"/>
  <c r="L245" i="8"/>
  <c r="L243" i="8"/>
  <c r="J262" i="8"/>
  <c r="J261" i="8"/>
  <c r="J259" i="8"/>
  <c r="J260" i="8"/>
  <c r="J256" i="8"/>
  <c r="J255" i="8"/>
  <c r="K239" i="8"/>
  <c r="J240" i="8"/>
  <c r="L231" i="8"/>
  <c r="J234" i="8"/>
  <c r="L213" i="8"/>
  <c r="L211" i="8"/>
  <c r="J219" i="8"/>
  <c r="L204" i="8"/>
  <c r="R206" i="8"/>
  <c r="K204" i="8"/>
  <c r="K202" i="8"/>
  <c r="K200" i="8"/>
  <c r="K193" i="8"/>
  <c r="K191" i="8"/>
  <c r="J197" i="8"/>
  <c r="J196" i="8"/>
  <c r="L179" i="8"/>
  <c r="J188" i="8"/>
  <c r="J174" i="8"/>
  <c r="J172" i="8"/>
  <c r="J135" i="8"/>
  <c r="L126" i="8"/>
  <c r="L122" i="8"/>
  <c r="J122" i="8"/>
  <c r="J120" i="8"/>
  <c r="J131" i="8"/>
  <c r="K113" i="8"/>
  <c r="L113" i="8"/>
  <c r="J115" i="8"/>
  <c r="J113" i="8"/>
  <c r="J116" i="8"/>
  <c r="L101" i="8"/>
  <c r="J112" i="8"/>
  <c r="J108" i="8"/>
  <c r="J106" i="8"/>
  <c r="L89" i="8"/>
  <c r="J95" i="8"/>
  <c r="P95" i="8"/>
  <c r="J69" i="8"/>
  <c r="J70" i="8"/>
  <c r="J74" i="8"/>
  <c r="J75" i="8"/>
  <c r="R75" i="8"/>
  <c r="J68" i="8"/>
  <c r="J67" i="8"/>
  <c r="J65" i="8"/>
  <c r="J62" i="8"/>
  <c r="J60" i="8"/>
  <c r="L13" i="8"/>
  <c r="L11" i="8"/>
  <c r="J36" i="8"/>
  <c r="J35" i="8"/>
  <c r="Q35" i="8"/>
  <c r="J29" i="8"/>
  <c r="Q29" i="8"/>
  <c r="J27" i="8"/>
  <c r="Q27" i="8"/>
  <c r="J26" i="8"/>
  <c r="Q26" i="8"/>
  <c r="H343" i="8"/>
  <c r="I350" i="8"/>
  <c r="G353" i="8"/>
  <c r="G346" i="8"/>
  <c r="G345" i="8"/>
  <c r="G344" i="8"/>
  <c r="G323" i="8"/>
  <c r="G324" i="8"/>
  <c r="G303" i="8"/>
  <c r="G298" i="8"/>
  <c r="I287" i="8"/>
  <c r="G293" i="8"/>
  <c r="H267" i="8"/>
  <c r="I267" i="8"/>
  <c r="G273" i="8"/>
  <c r="G268" i="8"/>
  <c r="I247" i="8"/>
  <c r="I243" i="8"/>
  <c r="G256" i="8"/>
  <c r="G251" i="8"/>
  <c r="G219" i="8"/>
  <c r="G234" i="8"/>
  <c r="G231" i="8"/>
  <c r="G229" i="8"/>
  <c r="H239" i="8"/>
  <c r="G240" i="8"/>
  <c r="I231" i="8"/>
  <c r="I229" i="8"/>
  <c r="H193" i="8"/>
  <c r="G197" i="8"/>
  <c r="G196" i="8"/>
  <c r="H179" i="8"/>
  <c r="G180" i="8"/>
  <c r="I158" i="8"/>
  <c r="G164" i="8"/>
  <c r="I126" i="8"/>
  <c r="G126" i="8"/>
  <c r="H122" i="8"/>
  <c r="H120" i="8"/>
  <c r="G130" i="8"/>
  <c r="G124" i="8"/>
  <c r="G123" i="8"/>
  <c r="G117" i="8"/>
  <c r="G116" i="8"/>
  <c r="G111" i="8"/>
  <c r="G109" i="8"/>
  <c r="G108" i="8"/>
  <c r="G103" i="8"/>
  <c r="H54" i="8"/>
  <c r="I13" i="8"/>
  <c r="G69" i="8"/>
  <c r="G60" i="8"/>
  <c r="G29" i="8"/>
  <c r="G27" i="8"/>
  <c r="E12" i="7"/>
  <c r="H73" i="1"/>
  <c r="G90" i="1"/>
  <c r="G89" i="1"/>
  <c r="G88" i="1"/>
  <c r="N88" i="1"/>
  <c r="G84" i="1"/>
  <c r="G82" i="1"/>
  <c r="N82" i="1"/>
  <c r="G80" i="1"/>
  <c r="N80" i="1"/>
  <c r="G78" i="1"/>
  <c r="G77" i="1"/>
  <c r="G55" i="1"/>
  <c r="G37" i="1"/>
  <c r="D36" i="1"/>
  <c r="G36" i="1"/>
  <c r="G35" i="1"/>
  <c r="G34" i="1"/>
  <c r="G31" i="1"/>
  <c r="E40" i="1"/>
  <c r="D40" i="1"/>
  <c r="D90" i="1"/>
  <c r="D89" i="1"/>
  <c r="D88" i="1"/>
  <c r="D82" i="1"/>
  <c r="E52" i="1"/>
  <c r="D52" i="1"/>
  <c r="D55" i="1"/>
  <c r="M392" i="8"/>
  <c r="P392" i="8"/>
  <c r="O171" i="8"/>
  <c r="M332" i="8"/>
  <c r="O267" i="8"/>
  <c r="O265" i="8"/>
  <c r="M274" i="8"/>
  <c r="M272" i="8"/>
  <c r="P272" i="8"/>
  <c r="O258" i="8"/>
  <c r="M258" i="8"/>
  <c r="M262" i="8"/>
  <c r="O215" i="8"/>
  <c r="O213" i="8"/>
  <c r="O211" i="8"/>
  <c r="R211" i="8"/>
  <c r="M219" i="8"/>
  <c r="O204" i="8"/>
  <c r="O202" i="8"/>
  <c r="O193" i="8"/>
  <c r="O179" i="8"/>
  <c r="O113" i="8"/>
  <c r="O89" i="8"/>
  <c r="O85" i="8"/>
  <c r="M95" i="8"/>
  <c r="O54" i="8"/>
  <c r="R54" i="8"/>
  <c r="M75" i="8"/>
  <c r="P75" i="8"/>
  <c r="J17" i="7"/>
  <c r="J110" i="1"/>
  <c r="O11" i="8"/>
  <c r="N287" i="8"/>
  <c r="M205" i="8"/>
  <c r="N204" i="8"/>
  <c r="N13" i="8"/>
  <c r="M291" i="8"/>
  <c r="N239" i="8"/>
  <c r="N237" i="8"/>
  <c r="M237" i="8"/>
  <c r="M240" i="8"/>
  <c r="M197" i="8"/>
  <c r="M196" i="8"/>
  <c r="M108" i="8"/>
  <c r="M35" i="8"/>
  <c r="P35" i="8"/>
  <c r="M29" i="8"/>
  <c r="P29" i="8"/>
  <c r="M27" i="8"/>
  <c r="M26" i="8"/>
  <c r="P26" i="8"/>
  <c r="K73" i="1"/>
  <c r="J88" i="1"/>
  <c r="M88" i="1"/>
  <c r="J82" i="1"/>
  <c r="M82" i="1"/>
  <c r="J36" i="1"/>
  <c r="N36" i="1"/>
  <c r="J34" i="1"/>
  <c r="M34" i="1"/>
  <c r="K13" i="7"/>
  <c r="K12" i="7"/>
  <c r="K10" i="7"/>
  <c r="M255" i="8"/>
  <c r="M116" i="8"/>
  <c r="W375" i="8"/>
  <c r="V380" i="8"/>
  <c r="V381" i="8"/>
  <c r="V379" i="8"/>
  <c r="V378" i="8"/>
  <c r="W297" i="8"/>
  <c r="V309" i="8"/>
  <c r="V279" i="8"/>
  <c r="W204" i="8"/>
  <c r="W193" i="8"/>
  <c r="W191" i="8"/>
  <c r="V196" i="8"/>
  <c r="V195" i="8"/>
  <c r="W113" i="8"/>
  <c r="V115" i="8"/>
  <c r="V105" i="8"/>
  <c r="N277" i="8"/>
  <c r="M279" i="8"/>
  <c r="Q279" i="8"/>
  <c r="P279" i="8"/>
  <c r="N113" i="8"/>
  <c r="M115" i="8"/>
  <c r="N15" i="1"/>
  <c r="X54" i="8"/>
  <c r="U8" i="7"/>
  <c r="U6" i="7"/>
  <c r="S6" i="7"/>
  <c r="R12" i="7"/>
  <c r="Q8" i="7"/>
  <c r="Q6" i="7"/>
  <c r="P6" i="7"/>
  <c r="L6" i="7"/>
  <c r="L12" i="7"/>
  <c r="I12" i="7"/>
  <c r="I10" i="7"/>
  <c r="I17" i="7"/>
  <c r="G20" i="7"/>
  <c r="G19" i="7"/>
  <c r="H13" i="7"/>
  <c r="G13" i="7"/>
  <c r="G16" i="7"/>
  <c r="G15" i="7"/>
  <c r="X287" i="8"/>
  <c r="X285" i="8"/>
  <c r="X297" i="8"/>
  <c r="X295" i="8"/>
  <c r="V311" i="8"/>
  <c r="V292" i="8"/>
  <c r="X215" i="8"/>
  <c r="V220" i="8"/>
  <c r="V116" i="8"/>
  <c r="T375" i="8"/>
  <c r="S381" i="8"/>
  <c r="S351" i="8"/>
  <c r="U350" i="8"/>
  <c r="S350" i="8"/>
  <c r="U287" i="8"/>
  <c r="U285" i="8"/>
  <c r="S292" i="8"/>
  <c r="S282" i="8"/>
  <c r="S281" i="8"/>
  <c r="S255" i="8"/>
  <c r="S221" i="8"/>
  <c r="S220" i="8"/>
  <c r="U156" i="8"/>
  <c r="U154" i="8"/>
  <c r="U152" i="8"/>
  <c r="S163" i="8"/>
  <c r="U113" i="8"/>
  <c r="U100" i="8"/>
  <c r="S117" i="8"/>
  <c r="O285" i="8"/>
  <c r="R285" i="8"/>
  <c r="M294" i="8"/>
  <c r="P294" i="8"/>
  <c r="M292" i="8"/>
  <c r="N375" i="8"/>
  <c r="M381" i="8"/>
  <c r="N171" i="8"/>
  <c r="N169" i="8"/>
  <c r="M172" i="8"/>
  <c r="M188" i="8"/>
  <c r="M186" i="8"/>
  <c r="M261" i="8"/>
  <c r="M259" i="8"/>
  <c r="M260" i="8"/>
  <c r="M117" i="8"/>
  <c r="M106" i="8"/>
  <c r="O321" i="8"/>
  <c r="M333" i="8"/>
  <c r="M329" i="8"/>
  <c r="S80" i="1"/>
  <c r="P86" i="1"/>
  <c r="J86" i="1"/>
  <c r="P80" i="1"/>
  <c r="N11" i="1"/>
  <c r="J80" i="1"/>
  <c r="M80" i="1"/>
  <c r="H78" i="8"/>
  <c r="H76" i="8"/>
  <c r="G76" i="8"/>
  <c r="H89" i="8"/>
  <c r="I89" i="8"/>
  <c r="H158" i="8"/>
  <c r="H156" i="8"/>
  <c r="I171" i="8"/>
  <c r="I169" i="8"/>
  <c r="I167" i="8"/>
  <c r="I179" i="8"/>
  <c r="I177" i="8"/>
  <c r="I175" i="8"/>
  <c r="H277" i="8"/>
  <c r="H275" i="8"/>
  <c r="I281" i="8"/>
  <c r="H287" i="8"/>
  <c r="H357" i="8"/>
  <c r="G392" i="8"/>
  <c r="H391" i="8"/>
  <c r="H389" i="8"/>
  <c r="H387" i="8"/>
  <c r="H385" i="8"/>
  <c r="G381" i="8"/>
  <c r="H368" i="8"/>
  <c r="G372" i="8"/>
  <c r="G334" i="8"/>
  <c r="G304" i="8"/>
  <c r="G292" i="8"/>
  <c r="G284" i="8"/>
  <c r="G279" i="8"/>
  <c r="G274" i="8"/>
  <c r="G270" i="8"/>
  <c r="G260" i="8"/>
  <c r="G259" i="8"/>
  <c r="G255" i="8"/>
  <c r="G221" i="8"/>
  <c r="H204" i="8"/>
  <c r="H202" i="8"/>
  <c r="H200" i="8"/>
  <c r="G205" i="8"/>
  <c r="G188" i="8"/>
  <c r="G186" i="8"/>
  <c r="G162" i="8"/>
  <c r="G127" i="8"/>
  <c r="H113" i="8"/>
  <c r="G113" i="8"/>
  <c r="G115" i="8"/>
  <c r="G110" i="8"/>
  <c r="G95" i="8"/>
  <c r="G68" i="8"/>
  <c r="G67" i="8"/>
  <c r="G65" i="8"/>
  <c r="G62" i="8"/>
  <c r="G38" i="8"/>
  <c r="G36" i="8"/>
  <c r="G26" i="8"/>
  <c r="L148" i="8"/>
  <c r="L321" i="8"/>
  <c r="J334" i="8"/>
  <c r="H96" i="1"/>
  <c r="G96" i="1"/>
  <c r="E8" i="7"/>
  <c r="F8" i="7"/>
  <c r="E13" i="7"/>
  <c r="D13" i="7"/>
  <c r="E96" i="1"/>
  <c r="D96" i="1"/>
  <c r="D80" i="1"/>
  <c r="E75" i="1"/>
  <c r="E73" i="1"/>
  <c r="J57" i="1"/>
  <c r="O158" i="8"/>
  <c r="M162" i="8"/>
  <c r="P162" i="8"/>
  <c r="W177" i="8"/>
  <c r="V181" i="8"/>
  <c r="T267" i="8"/>
  <c r="U20" i="7"/>
  <c r="S20" i="7"/>
  <c r="S19" i="7"/>
  <c r="S17" i="7"/>
  <c r="U10" i="7"/>
  <c r="U12" i="7"/>
  <c r="W389" i="8"/>
  <c r="V391" i="8"/>
  <c r="W357" i="8"/>
  <c r="V249" i="8"/>
  <c r="V250" i="8"/>
  <c r="V251" i="8"/>
  <c r="V252" i="8"/>
  <c r="V253" i="8"/>
  <c r="V254" i="8"/>
  <c r="V383" i="8"/>
  <c r="V377" i="8"/>
  <c r="W368" i="8"/>
  <c r="V362" i="8"/>
  <c r="W343" i="8"/>
  <c r="W341" i="8"/>
  <c r="W339" i="8"/>
  <c r="X350" i="8"/>
  <c r="X341" i="8"/>
  <c r="V351" i="8"/>
  <c r="V349" i="8"/>
  <c r="V348" i="8"/>
  <c r="W321" i="8"/>
  <c r="W319" i="8"/>
  <c r="W317" i="8"/>
  <c r="V335" i="8"/>
  <c r="V331" i="8"/>
  <c r="V330" i="8"/>
  <c r="V329" i="8"/>
  <c r="V310" i="8"/>
  <c r="V301" i="8"/>
  <c r="V302" i="8"/>
  <c r="V304" i="8"/>
  <c r="V305" i="8"/>
  <c r="V306" i="8"/>
  <c r="V299" i="8"/>
  <c r="V307" i="8"/>
  <c r="V289" i="8"/>
  <c r="V290" i="8"/>
  <c r="V288" i="8"/>
  <c r="V280" i="8"/>
  <c r="W277" i="8"/>
  <c r="V277" i="8"/>
  <c r="V272" i="8"/>
  <c r="V270" i="8"/>
  <c r="V271" i="8"/>
  <c r="W267" i="8"/>
  <c r="W265" i="8"/>
  <c r="X258" i="8"/>
  <c r="X245" i="8"/>
  <c r="V260" i="8"/>
  <c r="V259" i="8"/>
  <c r="W247" i="8"/>
  <c r="W213" i="8"/>
  <c r="W211" i="8"/>
  <c r="V216" i="8"/>
  <c r="V208" i="8"/>
  <c r="V207" i="8"/>
  <c r="V206" i="8"/>
  <c r="V184" i="8"/>
  <c r="V180" i="8"/>
  <c r="W171" i="8"/>
  <c r="W169" i="8"/>
  <c r="V172" i="8"/>
  <c r="W158" i="8"/>
  <c r="W156" i="8"/>
  <c r="V156" i="8"/>
  <c r="V161" i="8"/>
  <c r="V160" i="8"/>
  <c r="V159" i="8"/>
  <c r="W122" i="8"/>
  <c r="X148" i="8"/>
  <c r="V149" i="8"/>
  <c r="V150" i="8"/>
  <c r="V151" i="8"/>
  <c r="W142" i="8"/>
  <c r="V143" i="8"/>
  <c r="W134" i="8"/>
  <c r="V135" i="8"/>
  <c r="V136" i="8"/>
  <c r="V125" i="8"/>
  <c r="X126" i="8"/>
  <c r="X120" i="8"/>
  <c r="V128" i="8"/>
  <c r="V104" i="8"/>
  <c r="V90" i="8"/>
  <c r="W89" i="8"/>
  <c r="W87" i="8"/>
  <c r="V91" i="8"/>
  <c r="V93" i="8"/>
  <c r="V81" i="8"/>
  <c r="V82" i="8"/>
  <c r="V80" i="8"/>
  <c r="W78" i="8"/>
  <c r="V36" i="8"/>
  <c r="V37" i="8"/>
  <c r="V34" i="8"/>
  <c r="W13" i="8"/>
  <c r="V17" i="8"/>
  <c r="V18" i="8"/>
  <c r="V19" i="8"/>
  <c r="V20" i="8"/>
  <c r="V21" i="8"/>
  <c r="V22" i="8"/>
  <c r="V23" i="8"/>
  <c r="V24" i="8"/>
  <c r="V25" i="8"/>
  <c r="V28" i="8"/>
  <c r="V30" i="8"/>
  <c r="V31" i="8"/>
  <c r="V32" i="8"/>
  <c r="V33" i="8"/>
  <c r="V56" i="8"/>
  <c r="V57" i="8"/>
  <c r="V58" i="8"/>
  <c r="V59" i="8"/>
  <c r="V61" i="8"/>
  <c r="V63" i="8"/>
  <c r="V64" i="8"/>
  <c r="V66" i="8"/>
  <c r="V55" i="8"/>
  <c r="V70" i="8"/>
  <c r="V71" i="8"/>
  <c r="V72" i="8"/>
  <c r="V74" i="8"/>
  <c r="V69" i="8"/>
  <c r="T53" i="8"/>
  <c r="S53" i="8"/>
  <c r="T52" i="8"/>
  <c r="S52" i="8"/>
  <c r="T51" i="8"/>
  <c r="S51" i="8"/>
  <c r="T50" i="8"/>
  <c r="S50" i="8"/>
  <c r="T49" i="8"/>
  <c r="S49" i="8"/>
  <c r="T48" i="8"/>
  <c r="S48" i="8"/>
  <c r="T47" i="8"/>
  <c r="S47" i="8"/>
  <c r="T46" i="8"/>
  <c r="S46" i="8"/>
  <c r="T45" i="8"/>
  <c r="S45" i="8"/>
  <c r="W43" i="8"/>
  <c r="V45" i="8"/>
  <c r="V46" i="8"/>
  <c r="V47" i="8"/>
  <c r="V48" i="8"/>
  <c r="V49" i="8"/>
  <c r="V50" i="8"/>
  <c r="V51" i="8"/>
  <c r="V52" i="8"/>
  <c r="V53" i="8"/>
  <c r="V44" i="8"/>
  <c r="V16" i="8"/>
  <c r="V15" i="8"/>
  <c r="V14" i="8"/>
  <c r="M17" i="7"/>
  <c r="O17" i="7"/>
  <c r="M19" i="7"/>
  <c r="M20" i="7"/>
  <c r="M16" i="7"/>
  <c r="M13" i="7"/>
  <c r="P19" i="7"/>
  <c r="P20" i="7"/>
  <c r="P16" i="7"/>
  <c r="R10" i="7"/>
  <c r="P8" i="7"/>
  <c r="T389" i="8"/>
  <c r="S389" i="8"/>
  <c r="S391" i="8"/>
  <c r="U297" i="8"/>
  <c r="S280" i="8"/>
  <c r="S223" i="8"/>
  <c r="S224" i="8"/>
  <c r="S225" i="8"/>
  <c r="S226" i="8"/>
  <c r="S227" i="8"/>
  <c r="S228" i="8"/>
  <c r="S222" i="8"/>
  <c r="S379" i="8"/>
  <c r="S380" i="8"/>
  <c r="S378" i="8"/>
  <c r="S377" i="8"/>
  <c r="S383" i="8"/>
  <c r="S371" i="8"/>
  <c r="S361" i="8"/>
  <c r="S359" i="8"/>
  <c r="S362" i="8"/>
  <c r="S337" i="8"/>
  <c r="S338" i="8"/>
  <c r="S336" i="8"/>
  <c r="S352" i="8"/>
  <c r="S354" i="8"/>
  <c r="S348" i="8"/>
  <c r="S349" i="8"/>
  <c r="U321" i="8"/>
  <c r="S334" i="8"/>
  <c r="T343" i="8"/>
  <c r="S330" i="8"/>
  <c r="S331" i="8"/>
  <c r="S335" i="8"/>
  <c r="S311" i="8"/>
  <c r="T297" i="8"/>
  <c r="T295" i="8"/>
  <c r="S314" i="8"/>
  <c r="S310" i="8"/>
  <c r="S309" i="8"/>
  <c r="S306" i="8"/>
  <c r="S305" i="8"/>
  <c r="S304" i="8"/>
  <c r="S302" i="8"/>
  <c r="S301" i="8"/>
  <c r="S299" i="8"/>
  <c r="S307" i="8"/>
  <c r="T287" i="8"/>
  <c r="S289" i="8"/>
  <c r="S290" i="8"/>
  <c r="S288" i="8"/>
  <c r="S272" i="8"/>
  <c r="S269" i="8"/>
  <c r="S270" i="8"/>
  <c r="S271" i="8"/>
  <c r="S278" i="8"/>
  <c r="U267" i="8"/>
  <c r="U265" i="8"/>
  <c r="T247" i="8"/>
  <c r="S247" i="8"/>
  <c r="S249" i="8"/>
  <c r="S250" i="8"/>
  <c r="S251" i="8"/>
  <c r="S252" i="8"/>
  <c r="S253" i="8"/>
  <c r="S254" i="8"/>
  <c r="U258" i="8"/>
  <c r="S258" i="8"/>
  <c r="S259" i="8"/>
  <c r="S218" i="8"/>
  <c r="S216" i="8"/>
  <c r="T204" i="8"/>
  <c r="U204" i="8"/>
  <c r="U202" i="8"/>
  <c r="U200" i="8"/>
  <c r="U189" i="8"/>
  <c r="S209" i="8"/>
  <c r="S206" i="8"/>
  <c r="S208" i="8"/>
  <c r="S207" i="8"/>
  <c r="S181" i="8"/>
  <c r="S182" i="8"/>
  <c r="S183" i="8"/>
  <c r="S180" i="8"/>
  <c r="T169" i="8"/>
  <c r="S172" i="8"/>
  <c r="S135" i="8"/>
  <c r="T134" i="8"/>
  <c r="S160" i="8"/>
  <c r="S161" i="8"/>
  <c r="U148" i="8"/>
  <c r="S149" i="8"/>
  <c r="S150" i="8"/>
  <c r="S151" i="8"/>
  <c r="T142" i="8"/>
  <c r="S143" i="8"/>
  <c r="U132" i="8"/>
  <c r="S136" i="8"/>
  <c r="S137" i="8"/>
  <c r="T122" i="8"/>
  <c r="T120" i="8"/>
  <c r="U126" i="8"/>
  <c r="U120" i="8"/>
  <c r="S128" i="8"/>
  <c r="S125" i="8"/>
  <c r="S122" i="8"/>
  <c r="S105" i="8"/>
  <c r="S104" i="8"/>
  <c r="S110" i="8"/>
  <c r="T89" i="8"/>
  <c r="U89" i="8"/>
  <c r="S91" i="8"/>
  <c r="S93" i="8"/>
  <c r="T78" i="8"/>
  <c r="S78" i="8"/>
  <c r="U54" i="8"/>
  <c r="U39" i="8"/>
  <c r="U7" i="8"/>
  <c r="T54" i="8"/>
  <c r="S54" i="8"/>
  <c r="T43" i="8"/>
  <c r="S43" i="8"/>
  <c r="S81" i="8"/>
  <c r="S82" i="8"/>
  <c r="S80" i="8"/>
  <c r="S72" i="8"/>
  <c r="S74" i="8"/>
  <c r="S71" i="8"/>
  <c r="S70" i="8"/>
  <c r="S55" i="8"/>
  <c r="S56" i="8"/>
  <c r="S57" i="8"/>
  <c r="S58" i="8"/>
  <c r="S59" i="8"/>
  <c r="S61" i="8"/>
  <c r="S63" i="8"/>
  <c r="S64" i="8"/>
  <c r="S66" i="8"/>
  <c r="S69" i="8"/>
  <c r="S44" i="8"/>
  <c r="S15" i="8"/>
  <c r="S16" i="8"/>
  <c r="S17" i="8"/>
  <c r="S18" i="8"/>
  <c r="S19" i="8"/>
  <c r="S20" i="8"/>
  <c r="S21" i="8"/>
  <c r="S22" i="8"/>
  <c r="S23" i="8"/>
  <c r="S24" i="8"/>
  <c r="S25" i="8"/>
  <c r="S28" i="8"/>
  <c r="S30" i="8"/>
  <c r="S31" i="8"/>
  <c r="S32" i="8"/>
  <c r="S33" i="8"/>
  <c r="S34" i="8"/>
  <c r="S36" i="8"/>
  <c r="S37" i="8"/>
  <c r="T13" i="8"/>
  <c r="T11" i="8"/>
  <c r="T9" i="8"/>
  <c r="Q173" i="8"/>
  <c r="R173" i="8"/>
  <c r="Q174" i="8"/>
  <c r="R174" i="8"/>
  <c r="Q181" i="8"/>
  <c r="R181" i="8"/>
  <c r="Q182" i="8"/>
  <c r="R182" i="8"/>
  <c r="Q183" i="8"/>
  <c r="R183" i="8"/>
  <c r="Q184" i="8"/>
  <c r="R184" i="8"/>
  <c r="Q187" i="8"/>
  <c r="R187" i="8"/>
  <c r="Q159" i="8"/>
  <c r="R159" i="8"/>
  <c r="Q160" i="8"/>
  <c r="R160" i="8"/>
  <c r="Q161" i="8"/>
  <c r="R161" i="8"/>
  <c r="Q163" i="8"/>
  <c r="R163" i="8"/>
  <c r="Q165" i="8"/>
  <c r="R165" i="8"/>
  <c r="Q166" i="8"/>
  <c r="R166" i="8"/>
  <c r="Q146" i="8"/>
  <c r="Q148" i="8"/>
  <c r="Q149" i="8"/>
  <c r="R149" i="8"/>
  <c r="Q150" i="8"/>
  <c r="R150" i="8"/>
  <c r="Q151" i="8"/>
  <c r="R151" i="8"/>
  <c r="Q144" i="8"/>
  <c r="Q135" i="8"/>
  <c r="R135" i="8"/>
  <c r="Q136" i="8"/>
  <c r="R136" i="8"/>
  <c r="Q137" i="8"/>
  <c r="R137" i="8"/>
  <c r="R138" i="8"/>
  <c r="R140" i="8"/>
  <c r="R142" i="8"/>
  <c r="Q143" i="8"/>
  <c r="R143" i="8"/>
  <c r="Q126" i="8"/>
  <c r="Q128" i="8"/>
  <c r="R128" i="8"/>
  <c r="Q131" i="8"/>
  <c r="R131" i="8"/>
  <c r="Q125" i="8"/>
  <c r="R125" i="8"/>
  <c r="Q104" i="8"/>
  <c r="R104" i="8"/>
  <c r="Q105" i="8"/>
  <c r="R105" i="8"/>
  <c r="Q107" i="8"/>
  <c r="R107" i="8"/>
  <c r="Q80" i="8"/>
  <c r="Q81" i="8"/>
  <c r="Q82" i="8"/>
  <c r="Q52" i="8"/>
  <c r="R52" i="8"/>
  <c r="Q53" i="8"/>
  <c r="R53" i="8"/>
  <c r="Q46" i="8"/>
  <c r="R46" i="8"/>
  <c r="Q47" i="8"/>
  <c r="R47" i="8"/>
  <c r="Q48" i="8"/>
  <c r="R48" i="8"/>
  <c r="Q49" i="8"/>
  <c r="R49" i="8"/>
  <c r="Q50" i="8"/>
  <c r="R50" i="8"/>
  <c r="Q51" i="8"/>
  <c r="R51" i="8"/>
  <c r="R43" i="8"/>
  <c r="Q44" i="8"/>
  <c r="R44" i="8"/>
  <c r="Q45" i="8"/>
  <c r="R45" i="8"/>
  <c r="R41" i="8"/>
  <c r="Q15" i="8"/>
  <c r="Q16" i="8"/>
  <c r="R16" i="8"/>
  <c r="Q17" i="8"/>
  <c r="R17" i="8"/>
  <c r="Q18" i="8"/>
  <c r="R18" i="8"/>
  <c r="Q19" i="8"/>
  <c r="R19" i="8"/>
  <c r="Q20" i="8"/>
  <c r="R20" i="8"/>
  <c r="Q21" i="8"/>
  <c r="R21" i="8"/>
  <c r="Q22" i="8"/>
  <c r="R22" i="8"/>
  <c r="Q23" i="8"/>
  <c r="R23" i="8"/>
  <c r="Q24" i="8"/>
  <c r="R24" i="8"/>
  <c r="Q25" i="8"/>
  <c r="R25" i="8"/>
  <c r="Q28" i="8"/>
  <c r="R28" i="8"/>
  <c r="Q30" i="8"/>
  <c r="R30" i="8"/>
  <c r="Q31" i="8"/>
  <c r="R31" i="8"/>
  <c r="Q32" i="8"/>
  <c r="R32" i="8"/>
  <c r="Q33" i="8"/>
  <c r="R33" i="8"/>
  <c r="Q34" i="8"/>
  <c r="R34" i="8"/>
  <c r="Q36" i="8"/>
  <c r="R36" i="8"/>
  <c r="Q37" i="8"/>
  <c r="R37" i="8"/>
  <c r="Q55" i="8"/>
  <c r="R55" i="8"/>
  <c r="Q56" i="8"/>
  <c r="R56" i="8"/>
  <c r="Q57" i="8"/>
  <c r="R57" i="8"/>
  <c r="Q58" i="8"/>
  <c r="R58" i="8"/>
  <c r="Q59" i="8"/>
  <c r="R59" i="8"/>
  <c r="Q61" i="8"/>
  <c r="R61" i="8"/>
  <c r="Q63" i="8"/>
  <c r="R63" i="8"/>
  <c r="Q64" i="8"/>
  <c r="R64" i="8"/>
  <c r="Q66" i="8"/>
  <c r="R66" i="8"/>
  <c r="Q69" i="8"/>
  <c r="R69" i="8"/>
  <c r="Q70" i="8"/>
  <c r="R70" i="8"/>
  <c r="Q71" i="8"/>
  <c r="R71" i="8"/>
  <c r="Q72" i="8"/>
  <c r="R72" i="8"/>
  <c r="Q74" i="8"/>
  <c r="R74" i="8"/>
  <c r="Q90" i="8"/>
  <c r="R90" i="8"/>
  <c r="Q91" i="8"/>
  <c r="R91" i="8"/>
  <c r="Q93" i="8"/>
  <c r="R93" i="8"/>
  <c r="Q94" i="8"/>
  <c r="R94" i="8"/>
  <c r="Q96" i="8"/>
  <c r="R96" i="8"/>
  <c r="Q97" i="8"/>
  <c r="R97" i="8"/>
  <c r="Q112" i="8"/>
  <c r="R112" i="8"/>
  <c r="Q208" i="8"/>
  <c r="R208" i="8"/>
  <c r="Q209" i="8"/>
  <c r="R209" i="8"/>
  <c r="Q210" i="8"/>
  <c r="R210" i="8"/>
  <c r="P214" i="8"/>
  <c r="Q214" i="8"/>
  <c r="R214" i="8"/>
  <c r="Q216" i="8"/>
  <c r="R216" i="8"/>
  <c r="Q218" i="8"/>
  <c r="R218" i="8"/>
  <c r="Q220" i="8"/>
  <c r="R220" i="8"/>
  <c r="Q249" i="8"/>
  <c r="Q251" i="8"/>
  <c r="Q252" i="8"/>
  <c r="Q253" i="8"/>
  <c r="Q254" i="8"/>
  <c r="Q269" i="8"/>
  <c r="R269" i="8"/>
  <c r="Q270" i="8"/>
  <c r="R270" i="8"/>
  <c r="Q271" i="8"/>
  <c r="R271" i="8"/>
  <c r="Q272" i="8"/>
  <c r="R272" i="8"/>
  <c r="R277" i="8"/>
  <c r="Q278" i="8"/>
  <c r="R278" i="8"/>
  <c r="R280" i="8"/>
  <c r="Q281" i="8"/>
  <c r="Q283" i="8"/>
  <c r="R283" i="8"/>
  <c r="R287" i="8"/>
  <c r="Q288" i="8"/>
  <c r="R288" i="8"/>
  <c r="Q289" i="8"/>
  <c r="R289" i="8"/>
  <c r="Q290" i="8"/>
  <c r="R290" i="8"/>
  <c r="Q294" i="8"/>
  <c r="R294" i="8"/>
  <c r="Q299" i="8"/>
  <c r="R299" i="8"/>
  <c r="Q301" i="8"/>
  <c r="R301" i="8"/>
  <c r="Q302" i="8"/>
  <c r="R302" i="8"/>
  <c r="Q304" i="8"/>
  <c r="R304" i="8"/>
  <c r="Q305" i="8"/>
  <c r="R305" i="8"/>
  <c r="Q306" i="8"/>
  <c r="R306" i="8"/>
  <c r="Q307" i="8"/>
  <c r="R307" i="8"/>
  <c r="Q309" i="8"/>
  <c r="R309" i="8"/>
  <c r="Q310" i="8"/>
  <c r="R310" i="8"/>
  <c r="Q311" i="8"/>
  <c r="R311" i="8"/>
  <c r="Q312" i="8"/>
  <c r="R312" i="8"/>
  <c r="Q314" i="8"/>
  <c r="R314" i="8"/>
  <c r="Q329" i="8"/>
  <c r="R329" i="8"/>
  <c r="Q330" i="8"/>
  <c r="R330" i="8"/>
  <c r="Q331" i="8"/>
  <c r="R331" i="8"/>
  <c r="Q335" i="8"/>
  <c r="R335" i="8"/>
  <c r="Q336" i="8"/>
  <c r="R336" i="8"/>
  <c r="Q337" i="8"/>
  <c r="R337" i="8"/>
  <c r="Q338" i="8"/>
  <c r="R338" i="8"/>
  <c r="R347" i="8"/>
  <c r="Q348" i="8"/>
  <c r="R348" i="8"/>
  <c r="Q349" i="8"/>
  <c r="R349" i="8"/>
  <c r="Q350" i="8"/>
  <c r="Q351" i="8"/>
  <c r="R351" i="8"/>
  <c r="Q352" i="8"/>
  <c r="R352" i="8"/>
  <c r="Q354" i="8"/>
  <c r="R354" i="8"/>
  <c r="Q359" i="8"/>
  <c r="R359" i="8"/>
  <c r="Q361" i="8"/>
  <c r="R361" i="8"/>
  <c r="Q362" i="8"/>
  <c r="R362" i="8"/>
  <c r="R364" i="8"/>
  <c r="R366" i="8"/>
  <c r="R368" i="8"/>
  <c r="Q371" i="8"/>
  <c r="R371" i="8"/>
  <c r="R373" i="8"/>
  <c r="R375" i="8"/>
  <c r="Q377" i="8"/>
  <c r="R377" i="8"/>
  <c r="Q378" i="8"/>
  <c r="R378" i="8"/>
  <c r="Q379" i="8"/>
  <c r="R379" i="8"/>
  <c r="Q380" i="8"/>
  <c r="R380" i="8"/>
  <c r="Q383" i="8"/>
  <c r="R383" i="8"/>
  <c r="R385" i="8"/>
  <c r="R387" i="8"/>
  <c r="R389" i="8"/>
  <c r="Q391" i="8"/>
  <c r="R391" i="8"/>
  <c r="Q392" i="8"/>
  <c r="R392" i="8"/>
  <c r="J20" i="7"/>
  <c r="J19" i="7"/>
  <c r="J16" i="7"/>
  <c r="M36" i="8"/>
  <c r="N389" i="8"/>
  <c r="O281" i="8"/>
  <c r="M281" i="8"/>
  <c r="O101" i="8"/>
  <c r="R101" i="8"/>
  <c r="M371" i="8"/>
  <c r="O350" i="8"/>
  <c r="O343" i="8"/>
  <c r="N343" i="8"/>
  <c r="M336" i="8"/>
  <c r="M335" i="8"/>
  <c r="N297" i="8"/>
  <c r="M311" i="8"/>
  <c r="P311" i="8"/>
  <c r="N267" i="8"/>
  <c r="Q267" i="8"/>
  <c r="N215" i="8"/>
  <c r="O148" i="8"/>
  <c r="N142" i="8"/>
  <c r="M143" i="8"/>
  <c r="P143" i="8"/>
  <c r="M220" i="8"/>
  <c r="P220" i="8"/>
  <c r="M69" i="8"/>
  <c r="P69" i="8"/>
  <c r="M183" i="8"/>
  <c r="P183" i="8"/>
  <c r="N158" i="8"/>
  <c r="N156" i="8"/>
  <c r="N154" i="8"/>
  <c r="N134" i="8"/>
  <c r="N122" i="8"/>
  <c r="M112" i="8"/>
  <c r="M105" i="8"/>
  <c r="P105" i="8"/>
  <c r="G105" i="8"/>
  <c r="J105" i="8"/>
  <c r="N89" i="8"/>
  <c r="N78" i="8"/>
  <c r="N76" i="8"/>
  <c r="M76" i="8"/>
  <c r="N54" i="8"/>
  <c r="Q54" i="8"/>
  <c r="N43" i="8"/>
  <c r="M43" i="8"/>
  <c r="M16" i="8"/>
  <c r="M17" i="8"/>
  <c r="M18" i="8"/>
  <c r="M19" i="8"/>
  <c r="M20" i="8"/>
  <c r="M21" i="8"/>
  <c r="M22" i="8"/>
  <c r="M23" i="8"/>
  <c r="M24" i="8"/>
  <c r="M25" i="8"/>
  <c r="M28" i="8"/>
  <c r="M30" i="8"/>
  <c r="M31" i="8"/>
  <c r="M32" i="8"/>
  <c r="M33" i="8"/>
  <c r="P33" i="8"/>
  <c r="M34" i="8"/>
  <c r="M37" i="8"/>
  <c r="M41" i="8"/>
  <c r="M44" i="8"/>
  <c r="M45" i="8"/>
  <c r="M46" i="8"/>
  <c r="M47" i="8"/>
  <c r="M48" i="8"/>
  <c r="M49" i="8"/>
  <c r="M50" i="8"/>
  <c r="M51" i="8"/>
  <c r="M52" i="8"/>
  <c r="M53" i="8"/>
  <c r="M55" i="8"/>
  <c r="M56" i="8"/>
  <c r="M57" i="8"/>
  <c r="M58" i="8"/>
  <c r="M59" i="8"/>
  <c r="M61" i="8"/>
  <c r="M63" i="8"/>
  <c r="M64" i="8"/>
  <c r="M66" i="8"/>
  <c r="M70" i="8"/>
  <c r="P70" i="8"/>
  <c r="M71" i="8"/>
  <c r="M72" i="8"/>
  <c r="M74" i="8"/>
  <c r="P74" i="8"/>
  <c r="M80" i="8"/>
  <c r="M81" i="8"/>
  <c r="M82" i="8"/>
  <c r="M90" i="8"/>
  <c r="M91" i="8"/>
  <c r="M93" i="8"/>
  <c r="M94" i="8"/>
  <c r="M96" i="8"/>
  <c r="M97" i="8"/>
  <c r="M104" i="8"/>
  <c r="M107" i="8"/>
  <c r="M125" i="8"/>
  <c r="M128" i="8"/>
  <c r="M131" i="8"/>
  <c r="M135" i="8"/>
  <c r="P135" i="8"/>
  <c r="M136" i="8"/>
  <c r="P136" i="8"/>
  <c r="M137" i="8"/>
  <c r="M149" i="8"/>
  <c r="P149" i="8"/>
  <c r="M150" i="8"/>
  <c r="M151" i="8"/>
  <c r="M160" i="8"/>
  <c r="M161" i="8"/>
  <c r="M163" i="8"/>
  <c r="M165" i="8"/>
  <c r="M166" i="8"/>
  <c r="M173" i="8"/>
  <c r="M174" i="8"/>
  <c r="M181" i="8"/>
  <c r="M182" i="8"/>
  <c r="M184" i="8"/>
  <c r="M187" i="8"/>
  <c r="M206" i="8"/>
  <c r="Q206" i="8"/>
  <c r="M207" i="8"/>
  <c r="M208" i="8"/>
  <c r="P208" i="8"/>
  <c r="M209" i="8"/>
  <c r="M210" i="8"/>
  <c r="M216" i="8"/>
  <c r="M218" i="8"/>
  <c r="M222" i="8"/>
  <c r="M224" i="8"/>
  <c r="M226" i="8"/>
  <c r="M228" i="8"/>
  <c r="M249" i="8"/>
  <c r="M250" i="8"/>
  <c r="M251" i="8"/>
  <c r="M252" i="8"/>
  <c r="P252" i="8"/>
  <c r="M253" i="8"/>
  <c r="M254" i="8"/>
  <c r="M257" i="8"/>
  <c r="M269" i="8"/>
  <c r="M270" i="8"/>
  <c r="M271" i="8"/>
  <c r="M278" i="8"/>
  <c r="M280" i="8"/>
  <c r="M283" i="8"/>
  <c r="M288" i="8"/>
  <c r="M289" i="8"/>
  <c r="M290" i="8"/>
  <c r="P290" i="8"/>
  <c r="M299" i="8"/>
  <c r="M301" i="8"/>
  <c r="M302" i="8"/>
  <c r="M304" i="8"/>
  <c r="M305" i="8"/>
  <c r="M306" i="8"/>
  <c r="M307" i="8"/>
  <c r="M309" i="8"/>
  <c r="M310" i="8"/>
  <c r="M312" i="8"/>
  <c r="M314" i="8"/>
  <c r="M330" i="8"/>
  <c r="M331" i="8"/>
  <c r="M337" i="8"/>
  <c r="M338" i="8"/>
  <c r="M348" i="8"/>
  <c r="M349" i="8"/>
  <c r="M351" i="8"/>
  <c r="M352" i="8"/>
  <c r="P352" i="8"/>
  <c r="M354" i="8"/>
  <c r="M361" i="8"/>
  <c r="P361" i="8"/>
  <c r="M362" i="8"/>
  <c r="M377" i="8"/>
  <c r="M378" i="8"/>
  <c r="M379" i="8"/>
  <c r="M380" i="8"/>
  <c r="P380" i="8"/>
  <c r="M383" i="8"/>
  <c r="M391" i="8"/>
  <c r="G14" i="8"/>
  <c r="J14" i="8"/>
  <c r="G15" i="8"/>
  <c r="J15" i="8"/>
  <c r="G16" i="8"/>
  <c r="J16" i="8"/>
  <c r="G17" i="8"/>
  <c r="J17" i="8"/>
  <c r="P17" i="8"/>
  <c r="G18" i="8"/>
  <c r="J18" i="8"/>
  <c r="G19" i="8"/>
  <c r="J19" i="8"/>
  <c r="G20" i="8"/>
  <c r="J20" i="8"/>
  <c r="G21" i="8"/>
  <c r="J21" i="8"/>
  <c r="P21" i="8"/>
  <c r="G22" i="8"/>
  <c r="J22" i="8"/>
  <c r="G23" i="8"/>
  <c r="J23" i="8"/>
  <c r="G24" i="8"/>
  <c r="J24" i="8"/>
  <c r="G25" i="8"/>
  <c r="J25" i="8"/>
  <c r="P25" i="8"/>
  <c r="G28" i="8"/>
  <c r="J28" i="8"/>
  <c r="G30" i="8"/>
  <c r="J30" i="8"/>
  <c r="P30" i="8"/>
  <c r="G31" i="8"/>
  <c r="J31" i="8"/>
  <c r="G32" i="8"/>
  <c r="J32" i="8"/>
  <c r="G33" i="8"/>
  <c r="J33" i="8"/>
  <c r="G34" i="8"/>
  <c r="J34" i="8"/>
  <c r="G37" i="8"/>
  <c r="J37" i="8"/>
  <c r="H43" i="8"/>
  <c r="H41" i="8"/>
  <c r="I43" i="8"/>
  <c r="I41" i="8"/>
  <c r="I39" i="8"/>
  <c r="K43" i="8"/>
  <c r="G44" i="8"/>
  <c r="J44" i="8"/>
  <c r="G45" i="8"/>
  <c r="J45" i="8"/>
  <c r="G46" i="8"/>
  <c r="J46" i="8"/>
  <c r="P46" i="8"/>
  <c r="G47" i="8"/>
  <c r="J47" i="8"/>
  <c r="G48" i="8"/>
  <c r="J48" i="8"/>
  <c r="G49" i="8"/>
  <c r="J49" i="8"/>
  <c r="G50" i="8"/>
  <c r="J50" i="8"/>
  <c r="P50" i="8"/>
  <c r="G51" i="8"/>
  <c r="J51" i="8"/>
  <c r="G52" i="8"/>
  <c r="J52" i="8"/>
  <c r="G53" i="8"/>
  <c r="J53" i="8"/>
  <c r="G55" i="8"/>
  <c r="J55" i="8"/>
  <c r="G56" i="8"/>
  <c r="J56" i="8"/>
  <c r="G57" i="8"/>
  <c r="J57" i="8"/>
  <c r="G58" i="8"/>
  <c r="J58" i="8"/>
  <c r="G59" i="8"/>
  <c r="J59" i="8"/>
  <c r="P59" i="8"/>
  <c r="G61" i="8"/>
  <c r="J61" i="8"/>
  <c r="G63" i="8"/>
  <c r="J63" i="8"/>
  <c r="G64" i="8"/>
  <c r="J64" i="8"/>
  <c r="G66" i="8"/>
  <c r="J66" i="8"/>
  <c r="G70" i="8"/>
  <c r="G71" i="8"/>
  <c r="J71" i="8"/>
  <c r="G72" i="8"/>
  <c r="J72" i="8"/>
  <c r="G74" i="8"/>
  <c r="K78" i="8"/>
  <c r="J78" i="8"/>
  <c r="G80" i="8"/>
  <c r="J80" i="8"/>
  <c r="G81" i="8"/>
  <c r="J81" i="8"/>
  <c r="G82" i="8"/>
  <c r="J82" i="8"/>
  <c r="P82" i="8"/>
  <c r="G90" i="8"/>
  <c r="J90" i="8"/>
  <c r="G91" i="8"/>
  <c r="J91" i="8"/>
  <c r="P91" i="8"/>
  <c r="G93" i="8"/>
  <c r="J93" i="8"/>
  <c r="G94" i="8"/>
  <c r="J94" i="8"/>
  <c r="G96" i="8"/>
  <c r="J96" i="8"/>
  <c r="G97" i="8"/>
  <c r="J97" i="8"/>
  <c r="P97" i="8"/>
  <c r="G104" i="8"/>
  <c r="J104" i="8"/>
  <c r="G107" i="8"/>
  <c r="J107" i="8"/>
  <c r="K120" i="8"/>
  <c r="G125" i="8"/>
  <c r="J125" i="8"/>
  <c r="P125" i="8"/>
  <c r="G128" i="8"/>
  <c r="J128" i="8"/>
  <c r="G131" i="8"/>
  <c r="H134" i="8"/>
  <c r="I134" i="8"/>
  <c r="K134" i="8"/>
  <c r="K132" i="8"/>
  <c r="K118" i="8"/>
  <c r="L134" i="8"/>
  <c r="G136" i="8"/>
  <c r="G137" i="8"/>
  <c r="J137" i="8"/>
  <c r="I148" i="8"/>
  <c r="I146" i="8"/>
  <c r="G149" i="8"/>
  <c r="J149" i="8"/>
  <c r="G150" i="8"/>
  <c r="J150" i="8"/>
  <c r="G151" i="8"/>
  <c r="J151" i="8"/>
  <c r="K158" i="8"/>
  <c r="G159" i="8"/>
  <c r="J159" i="8"/>
  <c r="P159" i="8"/>
  <c r="G160" i="8"/>
  <c r="J160" i="8"/>
  <c r="G161" i="8"/>
  <c r="J161" i="8"/>
  <c r="G163" i="8"/>
  <c r="J163" i="8"/>
  <c r="P163" i="8"/>
  <c r="G165" i="8"/>
  <c r="J165" i="8"/>
  <c r="G166" i="8"/>
  <c r="J166" i="8"/>
  <c r="G173" i="8"/>
  <c r="J173" i="8"/>
  <c r="P173" i="8"/>
  <c r="G174" i="8"/>
  <c r="K177" i="8"/>
  <c r="G181" i="8"/>
  <c r="J181" i="8"/>
  <c r="G182" i="8"/>
  <c r="J182" i="8"/>
  <c r="P182" i="8"/>
  <c r="G184" i="8"/>
  <c r="J184" i="8"/>
  <c r="G187" i="8"/>
  <c r="J187" i="8"/>
  <c r="P187" i="8"/>
  <c r="I193" i="8"/>
  <c r="I191" i="8"/>
  <c r="L193" i="8"/>
  <c r="G195" i="8"/>
  <c r="J195" i="8"/>
  <c r="G198" i="8"/>
  <c r="J198" i="8"/>
  <c r="G199" i="8"/>
  <c r="J199" i="8"/>
  <c r="I204" i="8"/>
  <c r="I202" i="8"/>
  <c r="I200" i="8"/>
  <c r="G206" i="8"/>
  <c r="G207" i="8"/>
  <c r="J207" i="8"/>
  <c r="R207" i="8"/>
  <c r="G208" i="8"/>
  <c r="J208" i="8"/>
  <c r="G209" i="8"/>
  <c r="J209" i="8"/>
  <c r="P210" i="8"/>
  <c r="G210" i="8"/>
  <c r="J210" i="8"/>
  <c r="H215" i="8"/>
  <c r="K215" i="8"/>
  <c r="G216" i="8"/>
  <c r="J216" i="8"/>
  <c r="G218" i="8"/>
  <c r="J218" i="8"/>
  <c r="I226" i="8"/>
  <c r="I224" i="8"/>
  <c r="I222" i="8"/>
  <c r="L226" i="8"/>
  <c r="J226" i="8"/>
  <c r="G228" i="8"/>
  <c r="G226" i="8"/>
  <c r="G224" i="8"/>
  <c r="G222" i="8"/>
  <c r="G249" i="8"/>
  <c r="J249" i="8"/>
  <c r="G250" i="8"/>
  <c r="J250" i="8"/>
  <c r="J251" i="8"/>
  <c r="G252" i="8"/>
  <c r="J252" i="8"/>
  <c r="G253" i="8"/>
  <c r="J253" i="8"/>
  <c r="P253" i="8"/>
  <c r="G254" i="8"/>
  <c r="J254" i="8"/>
  <c r="P254" i="8"/>
  <c r="G257" i="8"/>
  <c r="J257" i="8"/>
  <c r="K267" i="8"/>
  <c r="K265" i="8"/>
  <c r="G269" i="8"/>
  <c r="J269" i="8"/>
  <c r="J270" i="8"/>
  <c r="G271" i="8"/>
  <c r="J271" i="8"/>
  <c r="G272" i="8"/>
  <c r="G278" i="8"/>
  <c r="J278" i="8"/>
  <c r="G280" i="8"/>
  <c r="J280" i="8"/>
  <c r="L281" i="8"/>
  <c r="G283" i="8"/>
  <c r="J283" i="8"/>
  <c r="G288" i="8"/>
  <c r="J288" i="8"/>
  <c r="G289" i="8"/>
  <c r="J289" i="8"/>
  <c r="G290" i="8"/>
  <c r="J290" i="8"/>
  <c r="G294" i="8"/>
  <c r="G299" i="8"/>
  <c r="J299" i="8"/>
  <c r="P299" i="8"/>
  <c r="G301" i="8"/>
  <c r="J301" i="8"/>
  <c r="G302" i="8"/>
  <c r="J302" i="8"/>
  <c r="J304" i="8"/>
  <c r="P304" i="8"/>
  <c r="G305" i="8"/>
  <c r="J305" i="8"/>
  <c r="G306" i="8"/>
  <c r="J306" i="8"/>
  <c r="G307" i="8"/>
  <c r="J307" i="8"/>
  <c r="G309" i="8"/>
  <c r="J309" i="8"/>
  <c r="P309" i="8"/>
  <c r="G310" i="8"/>
  <c r="J310" i="8"/>
  <c r="P310" i="8"/>
  <c r="G312" i="8"/>
  <c r="J312" i="8"/>
  <c r="G314" i="8"/>
  <c r="J314" i="8"/>
  <c r="K321" i="8"/>
  <c r="G325" i="8"/>
  <c r="J325" i="8"/>
  <c r="G326" i="8"/>
  <c r="J326" i="8"/>
  <c r="G327" i="8"/>
  <c r="J327" i="8"/>
  <c r="G328" i="8"/>
  <c r="J328" i="8"/>
  <c r="G329" i="8"/>
  <c r="J329" i="8"/>
  <c r="P329" i="8"/>
  <c r="G330" i="8"/>
  <c r="J330" i="8"/>
  <c r="G331" i="8"/>
  <c r="J331" i="8"/>
  <c r="G335" i="8"/>
  <c r="J335" i="8"/>
  <c r="G336" i="8"/>
  <c r="J336" i="8"/>
  <c r="G337" i="8"/>
  <c r="J337" i="8"/>
  <c r="P337" i="8"/>
  <c r="G338" i="8"/>
  <c r="J338" i="8"/>
  <c r="K343" i="8"/>
  <c r="G347" i="8"/>
  <c r="J347" i="8"/>
  <c r="G348" i="8"/>
  <c r="J348" i="8"/>
  <c r="G349" i="8"/>
  <c r="J349" i="8"/>
  <c r="L350" i="8"/>
  <c r="J350" i="8"/>
  <c r="G351" i="8"/>
  <c r="J351" i="8"/>
  <c r="G352" i="8"/>
  <c r="J352" i="8"/>
  <c r="G354" i="8"/>
  <c r="J354" i="8"/>
  <c r="K357" i="8"/>
  <c r="G359" i="8"/>
  <c r="G361" i="8"/>
  <c r="G362" i="8"/>
  <c r="J362" i="8"/>
  <c r="G371" i="8"/>
  <c r="J371" i="8"/>
  <c r="G377" i="8"/>
  <c r="J377" i="8"/>
  <c r="P377" i="8"/>
  <c r="G378" i="8"/>
  <c r="J378" i="8"/>
  <c r="G379" i="8"/>
  <c r="J379" i="8"/>
  <c r="G380" i="8"/>
  <c r="J380" i="8"/>
  <c r="G383" i="8"/>
  <c r="J383" i="8"/>
  <c r="P383" i="8"/>
  <c r="K389" i="8"/>
  <c r="J391" i="8"/>
  <c r="P391" i="8"/>
  <c r="E6" i="7"/>
  <c r="F6" i="7"/>
  <c r="D10" i="7"/>
  <c r="D15" i="7"/>
  <c r="D16" i="7"/>
  <c r="D19" i="7"/>
  <c r="D20" i="7"/>
  <c r="E11" i="1"/>
  <c r="F11" i="1"/>
  <c r="H11" i="1"/>
  <c r="Q11" i="1"/>
  <c r="P11" i="1"/>
  <c r="D13" i="1"/>
  <c r="G13" i="1"/>
  <c r="J13" i="1"/>
  <c r="M13" i="1"/>
  <c r="N13" i="1"/>
  <c r="O13" i="1"/>
  <c r="P13" i="1"/>
  <c r="S13" i="1"/>
  <c r="D14" i="1"/>
  <c r="G14" i="1"/>
  <c r="J14" i="1"/>
  <c r="N14" i="1"/>
  <c r="O14" i="1"/>
  <c r="P14" i="1"/>
  <c r="S14" i="1"/>
  <c r="D15" i="1"/>
  <c r="G15" i="1"/>
  <c r="J15" i="1"/>
  <c r="M15" i="1"/>
  <c r="O15" i="1"/>
  <c r="P15" i="1"/>
  <c r="E16" i="1"/>
  <c r="D16" i="1"/>
  <c r="H16" i="1"/>
  <c r="G16" i="1"/>
  <c r="O16" i="1"/>
  <c r="Q16" i="1"/>
  <c r="P16" i="1"/>
  <c r="S16" i="1"/>
  <c r="D18" i="1"/>
  <c r="G18" i="1"/>
  <c r="N18" i="1"/>
  <c r="O18" i="1"/>
  <c r="S18" i="1"/>
  <c r="E19" i="1"/>
  <c r="D19" i="1"/>
  <c r="O19" i="1"/>
  <c r="P19" i="1"/>
  <c r="S19" i="1"/>
  <c r="D21" i="1"/>
  <c r="G21" i="1"/>
  <c r="J21" i="1"/>
  <c r="M21" i="1"/>
  <c r="N21" i="1"/>
  <c r="O21" i="1"/>
  <c r="P21" i="1"/>
  <c r="S21" i="1"/>
  <c r="D22" i="1"/>
  <c r="G22" i="1"/>
  <c r="J22" i="1"/>
  <c r="N22" i="1"/>
  <c r="O22" i="1"/>
  <c r="P22" i="1"/>
  <c r="S22" i="1"/>
  <c r="D23" i="1"/>
  <c r="G23" i="1"/>
  <c r="J23" i="1"/>
  <c r="M23" i="1"/>
  <c r="N23" i="1"/>
  <c r="O23" i="1"/>
  <c r="P23" i="1"/>
  <c r="S23" i="1"/>
  <c r="D24" i="1"/>
  <c r="G24" i="1"/>
  <c r="J24" i="1"/>
  <c r="M24" i="1"/>
  <c r="N24" i="1"/>
  <c r="O24" i="1"/>
  <c r="P24" i="1"/>
  <c r="S24" i="1"/>
  <c r="D25" i="1"/>
  <c r="G25" i="1"/>
  <c r="J25" i="1"/>
  <c r="M25" i="1"/>
  <c r="N25" i="1"/>
  <c r="O25" i="1"/>
  <c r="P25" i="1"/>
  <c r="S25" i="1"/>
  <c r="D26" i="1"/>
  <c r="G26" i="1"/>
  <c r="J26" i="1"/>
  <c r="N26" i="1"/>
  <c r="O26" i="1"/>
  <c r="P26" i="1"/>
  <c r="S26" i="1"/>
  <c r="D27" i="1"/>
  <c r="G27" i="1"/>
  <c r="J27" i="1"/>
  <c r="M27" i="1"/>
  <c r="N27" i="1"/>
  <c r="O27" i="1"/>
  <c r="P27" i="1"/>
  <c r="S27" i="1"/>
  <c r="D28" i="1"/>
  <c r="G28" i="1"/>
  <c r="J28" i="1"/>
  <c r="N28" i="1"/>
  <c r="O28" i="1"/>
  <c r="P28" i="1"/>
  <c r="S28" i="1"/>
  <c r="D29" i="1"/>
  <c r="G29" i="1"/>
  <c r="J29" i="1"/>
  <c r="N29" i="1"/>
  <c r="O29" i="1"/>
  <c r="P29" i="1"/>
  <c r="S29" i="1"/>
  <c r="D30" i="1"/>
  <c r="G30" i="1"/>
  <c r="M30" i="1"/>
  <c r="J30" i="1"/>
  <c r="N30" i="1"/>
  <c r="O30" i="1"/>
  <c r="P30" i="1"/>
  <c r="S30" i="1"/>
  <c r="D31" i="1"/>
  <c r="J31" i="1"/>
  <c r="N31" i="1"/>
  <c r="O31" i="1"/>
  <c r="D32" i="1"/>
  <c r="G32" i="1"/>
  <c r="J32" i="1"/>
  <c r="M32" i="1"/>
  <c r="N32" i="1"/>
  <c r="O32" i="1"/>
  <c r="P32" i="1"/>
  <c r="S32" i="1"/>
  <c r="D33" i="1"/>
  <c r="G33" i="1"/>
  <c r="J33" i="1"/>
  <c r="M33" i="1"/>
  <c r="N33" i="1"/>
  <c r="O33" i="1"/>
  <c r="P33" i="1"/>
  <c r="S33" i="1"/>
  <c r="D34" i="1"/>
  <c r="N34" i="1"/>
  <c r="O34" i="1"/>
  <c r="D35" i="1"/>
  <c r="J35" i="1"/>
  <c r="M35" i="1"/>
  <c r="N35" i="1"/>
  <c r="O35" i="1"/>
  <c r="D37" i="1"/>
  <c r="J37" i="1"/>
  <c r="M37" i="1"/>
  <c r="N37" i="1"/>
  <c r="O37" i="1"/>
  <c r="D38" i="1"/>
  <c r="G38" i="1"/>
  <c r="J38" i="1"/>
  <c r="N38" i="1"/>
  <c r="O38" i="1"/>
  <c r="P38" i="1"/>
  <c r="S38" i="1"/>
  <c r="D39" i="1"/>
  <c r="G39" i="1"/>
  <c r="J39" i="1"/>
  <c r="N39" i="1"/>
  <c r="O39" i="1"/>
  <c r="P39" i="1"/>
  <c r="S39" i="1"/>
  <c r="H40" i="1"/>
  <c r="K40" i="1"/>
  <c r="J40" i="1"/>
  <c r="O40" i="1"/>
  <c r="P40" i="1"/>
  <c r="T40" i="1"/>
  <c r="S40" i="1"/>
  <c r="D42" i="1"/>
  <c r="G42" i="1"/>
  <c r="M42" i="1"/>
  <c r="N42" i="1"/>
  <c r="O42" i="1"/>
  <c r="P42" i="1"/>
  <c r="S42" i="1"/>
  <c r="D43" i="1"/>
  <c r="G43" i="1"/>
  <c r="J43" i="1"/>
  <c r="M43" i="1"/>
  <c r="N43" i="1"/>
  <c r="O43" i="1"/>
  <c r="P43" i="1"/>
  <c r="S43" i="1"/>
  <c r="D46" i="1"/>
  <c r="J46" i="1"/>
  <c r="M46" i="1"/>
  <c r="N46" i="1"/>
  <c r="O46" i="1"/>
  <c r="J47" i="1"/>
  <c r="M47" i="1"/>
  <c r="N47" i="1"/>
  <c r="O47" i="1"/>
  <c r="D48" i="1"/>
  <c r="J48" i="1"/>
  <c r="M48" i="1"/>
  <c r="N48" i="1"/>
  <c r="O48" i="1"/>
  <c r="D49" i="1"/>
  <c r="J49" i="1"/>
  <c r="M49" i="1"/>
  <c r="N49" i="1"/>
  <c r="O49" i="1"/>
  <c r="J50" i="1"/>
  <c r="M50" i="1"/>
  <c r="N50" i="1"/>
  <c r="O50" i="1"/>
  <c r="D51" i="1"/>
  <c r="J51" i="1"/>
  <c r="M51" i="1"/>
  <c r="N51" i="1"/>
  <c r="O51" i="1"/>
  <c r="H52" i="1"/>
  <c r="H44" i="1"/>
  <c r="O52" i="1"/>
  <c r="D54" i="1"/>
  <c r="G54" i="1"/>
  <c r="J54" i="1"/>
  <c r="M54" i="1"/>
  <c r="N54" i="1"/>
  <c r="O54" i="1"/>
  <c r="D56" i="1"/>
  <c r="G56" i="1"/>
  <c r="J56" i="1"/>
  <c r="M56" i="1"/>
  <c r="N56" i="1"/>
  <c r="O56" i="1"/>
  <c r="P56" i="1"/>
  <c r="S56" i="1"/>
  <c r="F57" i="1"/>
  <c r="F44" i="1"/>
  <c r="N57" i="1"/>
  <c r="R57" i="1"/>
  <c r="P57" i="1"/>
  <c r="U57" i="1"/>
  <c r="U44" i="1"/>
  <c r="D59" i="1"/>
  <c r="G59" i="1"/>
  <c r="J59" i="1"/>
  <c r="N59" i="1"/>
  <c r="O59" i="1"/>
  <c r="P59" i="1"/>
  <c r="S59" i="1"/>
  <c r="L60" i="1"/>
  <c r="D62" i="1"/>
  <c r="J62" i="1"/>
  <c r="M62" i="1"/>
  <c r="N62" i="1"/>
  <c r="O62" i="1"/>
  <c r="D63" i="1"/>
  <c r="J63" i="1"/>
  <c r="M63" i="1"/>
  <c r="N63" i="1"/>
  <c r="O63" i="1"/>
  <c r="D64" i="1"/>
  <c r="J64" i="1"/>
  <c r="M64" i="1"/>
  <c r="N64" i="1"/>
  <c r="O64" i="1"/>
  <c r="E65" i="1"/>
  <c r="D65" i="1"/>
  <c r="H65" i="1"/>
  <c r="G65" i="1"/>
  <c r="N65" i="1"/>
  <c r="O65" i="1"/>
  <c r="T65" i="1"/>
  <c r="S65" i="1"/>
  <c r="D67" i="1"/>
  <c r="G67" i="1"/>
  <c r="J67" i="1"/>
  <c r="M67" i="1"/>
  <c r="N67" i="1"/>
  <c r="O67" i="1"/>
  <c r="S67" i="1"/>
  <c r="D68" i="1"/>
  <c r="G68" i="1"/>
  <c r="J68" i="1"/>
  <c r="N68" i="1"/>
  <c r="O68" i="1"/>
  <c r="P68" i="1"/>
  <c r="S68" i="1"/>
  <c r="D69" i="1"/>
  <c r="G69" i="1"/>
  <c r="J69" i="1"/>
  <c r="N69" i="1"/>
  <c r="O69" i="1"/>
  <c r="Q65" i="1"/>
  <c r="P65" i="1"/>
  <c r="S69" i="1"/>
  <c r="E70" i="1"/>
  <c r="D70" i="1"/>
  <c r="H70" i="1"/>
  <c r="G70" i="1"/>
  <c r="K70" i="1"/>
  <c r="J70" i="1"/>
  <c r="O70" i="1"/>
  <c r="Q70" i="1"/>
  <c r="P70" i="1"/>
  <c r="T70" i="1"/>
  <c r="S70" i="1"/>
  <c r="D72" i="1"/>
  <c r="G72" i="1"/>
  <c r="J72" i="1"/>
  <c r="N72" i="1"/>
  <c r="O72" i="1"/>
  <c r="P72" i="1"/>
  <c r="S72" i="1"/>
  <c r="O73" i="1"/>
  <c r="O75" i="1"/>
  <c r="P75" i="1"/>
  <c r="T75" i="1"/>
  <c r="S75" i="1"/>
  <c r="D77" i="1"/>
  <c r="J77" i="1"/>
  <c r="M77" i="1"/>
  <c r="N77" i="1"/>
  <c r="O77" i="1"/>
  <c r="D78" i="1"/>
  <c r="J78" i="1"/>
  <c r="N78" i="1"/>
  <c r="O78" i="1"/>
  <c r="D79" i="1"/>
  <c r="G79" i="1"/>
  <c r="J79" i="1"/>
  <c r="N79" i="1"/>
  <c r="O79" i="1"/>
  <c r="P79" i="1"/>
  <c r="S79" i="1"/>
  <c r="D81" i="1"/>
  <c r="G81" i="1"/>
  <c r="J81" i="1"/>
  <c r="N81" i="1"/>
  <c r="O81" i="1"/>
  <c r="P81" i="1"/>
  <c r="S81" i="1"/>
  <c r="D83" i="1"/>
  <c r="G83" i="1"/>
  <c r="J83" i="1"/>
  <c r="M83" i="1"/>
  <c r="N83" i="1"/>
  <c r="O83" i="1"/>
  <c r="P83" i="1"/>
  <c r="S83" i="1"/>
  <c r="D84" i="1"/>
  <c r="J84" i="1"/>
  <c r="M84" i="1"/>
  <c r="N84" i="1"/>
  <c r="O84" i="1"/>
  <c r="S84" i="1"/>
  <c r="D85" i="1"/>
  <c r="J85" i="1"/>
  <c r="M85" i="1"/>
  <c r="N85" i="1"/>
  <c r="O85" i="1"/>
  <c r="S85" i="1"/>
  <c r="D86" i="1"/>
  <c r="G86" i="1"/>
  <c r="M86" i="1"/>
  <c r="N86" i="1"/>
  <c r="O86" i="1"/>
  <c r="S86" i="1"/>
  <c r="D87" i="1"/>
  <c r="G87" i="1"/>
  <c r="J87" i="1"/>
  <c r="N87" i="1"/>
  <c r="O87" i="1"/>
  <c r="P87" i="1"/>
  <c r="S87" i="1"/>
  <c r="J89" i="1"/>
  <c r="M89" i="1"/>
  <c r="N89" i="1"/>
  <c r="O89" i="1"/>
  <c r="S89" i="1"/>
  <c r="J90" i="1"/>
  <c r="M90" i="1"/>
  <c r="N90" i="1"/>
  <c r="O90" i="1"/>
  <c r="S90" i="1"/>
  <c r="D91" i="1"/>
  <c r="G91" i="1"/>
  <c r="J91" i="1"/>
  <c r="N91" i="1"/>
  <c r="O91" i="1"/>
  <c r="P91" i="1"/>
  <c r="S91" i="1"/>
  <c r="D92" i="1"/>
  <c r="J92" i="1"/>
  <c r="M92" i="1"/>
  <c r="N92" i="1"/>
  <c r="O92" i="1"/>
  <c r="D93" i="1"/>
  <c r="J93" i="1"/>
  <c r="M93" i="1"/>
  <c r="N93" i="1"/>
  <c r="O93" i="1"/>
  <c r="D95" i="1"/>
  <c r="G95" i="1"/>
  <c r="J95" i="1"/>
  <c r="M95" i="1"/>
  <c r="N95" i="1"/>
  <c r="O95" i="1"/>
  <c r="P95" i="1"/>
  <c r="S95" i="1"/>
  <c r="K96" i="1"/>
  <c r="O96" i="1"/>
  <c r="Q96" i="1"/>
  <c r="P96" i="1"/>
  <c r="T96" i="1"/>
  <c r="S96" i="1"/>
  <c r="D98" i="1"/>
  <c r="G98" i="1"/>
  <c r="J98" i="1"/>
  <c r="M98" i="1"/>
  <c r="N98" i="1"/>
  <c r="O98" i="1"/>
  <c r="P98" i="1"/>
  <c r="S98" i="1"/>
  <c r="D99" i="1"/>
  <c r="G99" i="1"/>
  <c r="J99" i="1"/>
  <c r="M99" i="1"/>
  <c r="N99" i="1"/>
  <c r="O99" i="1"/>
  <c r="P99" i="1"/>
  <c r="S99" i="1"/>
  <c r="E100" i="1"/>
  <c r="D100" i="1"/>
  <c r="H100" i="1"/>
  <c r="G100" i="1"/>
  <c r="K100" i="1"/>
  <c r="N100" i="1"/>
  <c r="O100" i="1"/>
  <c r="Q100" i="1"/>
  <c r="P100" i="1"/>
  <c r="T100" i="1"/>
  <c r="S100" i="1"/>
  <c r="D102" i="1"/>
  <c r="G102" i="1"/>
  <c r="J102" i="1"/>
  <c r="N102" i="1"/>
  <c r="O102" i="1"/>
  <c r="P102" i="1"/>
  <c r="S102" i="1"/>
  <c r="F103" i="1"/>
  <c r="D103" i="1"/>
  <c r="G103" i="1"/>
  <c r="L103" i="1"/>
  <c r="N103" i="1"/>
  <c r="R103" i="1"/>
  <c r="R60" i="1"/>
  <c r="P103" i="1"/>
  <c r="U103" i="1"/>
  <c r="U60" i="1"/>
  <c r="D105" i="1"/>
  <c r="G105" i="1"/>
  <c r="J105" i="1"/>
  <c r="M105" i="1"/>
  <c r="N105" i="1"/>
  <c r="O105" i="1"/>
  <c r="P105" i="1"/>
  <c r="S105" i="1"/>
  <c r="D106" i="1"/>
  <c r="G106" i="1"/>
  <c r="J106" i="1"/>
  <c r="N106" i="1"/>
  <c r="O106" i="1"/>
  <c r="P106" i="1"/>
  <c r="S106" i="1"/>
  <c r="E107" i="1"/>
  <c r="D107" i="1"/>
  <c r="F107" i="1"/>
  <c r="H107" i="1"/>
  <c r="G107" i="1"/>
  <c r="G60" i="1"/>
  <c r="G7" i="1"/>
  <c r="I107" i="1"/>
  <c r="I60" i="1"/>
  <c r="J107" i="1"/>
  <c r="Q107" i="1"/>
  <c r="P107" i="1"/>
  <c r="T107" i="1"/>
  <c r="S107" i="1"/>
  <c r="D109" i="1"/>
  <c r="J109" i="1"/>
  <c r="M109" i="1"/>
  <c r="N109" i="1"/>
  <c r="O109" i="1"/>
  <c r="D110" i="1"/>
  <c r="G110" i="1"/>
  <c r="N110" i="1"/>
  <c r="O110" i="1"/>
  <c r="D111" i="1"/>
  <c r="G111" i="1"/>
  <c r="J111" i="1"/>
  <c r="N111" i="1"/>
  <c r="O111" i="1"/>
  <c r="P111" i="1"/>
  <c r="S111" i="1"/>
  <c r="T11" i="1"/>
  <c r="S11" i="1"/>
  <c r="P69" i="1"/>
  <c r="O326" i="8"/>
  <c r="N326" i="8"/>
  <c r="O327" i="8"/>
  <c r="N327" i="8"/>
  <c r="M327" i="8"/>
  <c r="O328" i="8"/>
  <c r="N328" i="8"/>
  <c r="M328" i="8"/>
  <c r="O325" i="8"/>
  <c r="N325" i="8"/>
  <c r="M325" i="8"/>
  <c r="O199" i="8"/>
  <c r="M199" i="8"/>
  <c r="M198" i="8"/>
  <c r="O195" i="8"/>
  <c r="M195" i="8"/>
  <c r="R17" i="7"/>
  <c r="P17" i="7"/>
  <c r="W287" i="8"/>
  <c r="W285" i="8"/>
  <c r="V269" i="8"/>
  <c r="S347" i="8"/>
  <c r="S184" i="8"/>
  <c r="S329" i="8"/>
  <c r="T321" i="8"/>
  <c r="T319" i="8"/>
  <c r="T317" i="8"/>
  <c r="S159" i="8"/>
  <c r="T158" i="8"/>
  <c r="S158" i="8"/>
  <c r="O9" i="1"/>
  <c r="M15" i="8"/>
  <c r="P15" i="8"/>
  <c r="R15" i="8"/>
  <c r="S14" i="8"/>
  <c r="J103" i="1"/>
  <c r="O103" i="1"/>
  <c r="M91" i="1"/>
  <c r="T73" i="1"/>
  <c r="S73" i="1"/>
  <c r="D57" i="1"/>
  <c r="H12" i="7"/>
  <c r="M87" i="1"/>
  <c r="I44" i="1"/>
  <c r="I7" i="1"/>
  <c r="X200" i="8"/>
  <c r="U245" i="8"/>
  <c r="V343" i="8"/>
  <c r="M347" i="8"/>
  <c r="O11" i="1"/>
  <c r="J142" i="8"/>
  <c r="N193" i="8"/>
  <c r="M193" i="8"/>
  <c r="N191" i="8"/>
  <c r="X265" i="8"/>
  <c r="L87" i="8"/>
  <c r="L85" i="8"/>
  <c r="R14" i="8"/>
  <c r="M14" i="8"/>
  <c r="P14" i="8"/>
  <c r="S103" i="1"/>
  <c r="J281" i="8"/>
  <c r="L224" i="8"/>
  <c r="J224" i="8"/>
  <c r="J96" i="1"/>
  <c r="M96" i="1"/>
  <c r="D17" i="7"/>
  <c r="F12" i="7"/>
  <c r="N245" i="8"/>
  <c r="N243" i="8"/>
  <c r="S13" i="8"/>
  <c r="S11" i="8"/>
  <c r="S9" i="8"/>
  <c r="S8" i="7"/>
  <c r="T10" i="7"/>
  <c r="T12" i="7"/>
  <c r="T13" i="7"/>
  <c r="M239" i="8"/>
  <c r="J126" i="8"/>
  <c r="I132" i="8"/>
  <c r="M31" i="1"/>
  <c r="G11" i="1"/>
  <c r="O60" i="1"/>
  <c r="S57" i="1"/>
  <c r="M110" i="1"/>
  <c r="M106" i="1"/>
  <c r="Q73" i="1"/>
  <c r="P73" i="1"/>
  <c r="M72" i="1"/>
  <c r="N70" i="1"/>
  <c r="M69" i="1"/>
  <c r="M59" i="1"/>
  <c r="M26" i="1"/>
  <c r="R44" i="1"/>
  <c r="M111" i="1"/>
  <c r="M68" i="1"/>
  <c r="N107" i="1"/>
  <c r="M102" i="1"/>
  <c r="M81" i="1"/>
  <c r="M70" i="1"/>
  <c r="M22" i="1"/>
  <c r="M36" i="1"/>
  <c r="G40" i="1"/>
  <c r="M40" i="1"/>
  <c r="N96" i="1"/>
  <c r="M79" i="1"/>
  <c r="M39" i="1"/>
  <c r="J65" i="1"/>
  <c r="M65" i="1"/>
  <c r="M38" i="1"/>
  <c r="M78" i="1"/>
  <c r="G73" i="1"/>
  <c r="G75" i="1"/>
  <c r="M14" i="1"/>
  <c r="G57" i="1"/>
  <c r="M57" i="1"/>
  <c r="N75" i="1"/>
  <c r="N16" i="1"/>
  <c r="G52" i="1"/>
  <c r="M29" i="1"/>
  <c r="D11" i="1"/>
  <c r="M103" i="1"/>
  <c r="M107" i="1"/>
  <c r="O107" i="1"/>
  <c r="M28" i="1"/>
  <c r="H9" i="1"/>
  <c r="J100" i="1"/>
  <c r="M100" i="1"/>
  <c r="H60" i="1"/>
  <c r="G44" i="1"/>
  <c r="N40" i="1"/>
  <c r="N19" i="1"/>
  <c r="G9" i="1"/>
  <c r="F60" i="1"/>
  <c r="F7" i="1"/>
  <c r="D75" i="1"/>
  <c r="E60" i="1"/>
  <c r="D73" i="1"/>
  <c r="E44" i="1"/>
  <c r="D44" i="1"/>
  <c r="E9" i="1"/>
  <c r="D9" i="1"/>
  <c r="H7" i="1"/>
  <c r="D60" i="1"/>
  <c r="E7" i="1"/>
  <c r="D7" i="1"/>
  <c r="Q52" i="1"/>
  <c r="P52" i="1"/>
  <c r="J73" i="1"/>
  <c r="M73" i="1"/>
  <c r="N73" i="1"/>
  <c r="J75" i="1"/>
  <c r="M75" i="1"/>
  <c r="J11" i="1"/>
  <c r="M11" i="1"/>
  <c r="N52" i="1"/>
  <c r="K44" i="1"/>
  <c r="P54" i="1"/>
  <c r="T52" i="1"/>
  <c r="S52" i="1"/>
  <c r="S54" i="1"/>
  <c r="Q44" i="1"/>
  <c r="N44" i="1"/>
  <c r="P44" i="1"/>
  <c r="T44" i="1"/>
  <c r="S113" i="8"/>
  <c r="N167" i="8"/>
  <c r="N100" i="8"/>
  <c r="T167" i="8"/>
  <c r="P216" i="8"/>
  <c r="S357" i="8"/>
  <c r="M134" i="8"/>
  <c r="O275" i="8"/>
  <c r="R275" i="8"/>
  <c r="O39" i="8"/>
  <c r="X100" i="8"/>
  <c r="M113" i="8"/>
  <c r="S126" i="8"/>
  <c r="T387" i="8"/>
  <c r="T385" i="8"/>
  <c r="S385" i="8"/>
  <c r="V171" i="8"/>
  <c r="K169" i="8"/>
  <c r="J193" i="8"/>
  <c r="L191" i="8"/>
  <c r="P251" i="8"/>
  <c r="P150" i="8"/>
  <c r="K341" i="8"/>
  <c r="K339" i="8"/>
  <c r="Q171" i="8"/>
  <c r="L222" i="8"/>
  <c r="J222" i="8"/>
  <c r="K319" i="8"/>
  <c r="K317" i="8"/>
  <c r="R204" i="8"/>
  <c r="U341" i="8"/>
  <c r="U339" i="8"/>
  <c r="O177" i="8"/>
  <c r="L343" i="8"/>
  <c r="J343" i="8"/>
  <c r="L341" i="8"/>
  <c r="J368" i="8"/>
  <c r="L177" i="8"/>
  <c r="R177" i="8"/>
  <c r="K100" i="8"/>
  <c r="H213" i="8"/>
  <c r="N202" i="8"/>
  <c r="Q202" i="8"/>
  <c r="V126" i="8"/>
  <c r="W275" i="8"/>
  <c r="V275" i="8"/>
  <c r="K76" i="8"/>
  <c r="J76" i="8"/>
  <c r="K237" i="8"/>
  <c r="J237" i="8"/>
  <c r="J239" i="8"/>
  <c r="K87" i="8"/>
  <c r="G239" i="8"/>
  <c r="H237" i="8"/>
  <c r="H235" i="8"/>
  <c r="G235" i="8"/>
  <c r="L146" i="8"/>
  <c r="L144" i="8"/>
  <c r="J144" i="8"/>
  <c r="J148" i="8"/>
  <c r="K11" i="8"/>
  <c r="J13" i="8"/>
  <c r="S134" i="8"/>
  <c r="T132" i="8"/>
  <c r="S132" i="8"/>
  <c r="J171" i="8"/>
  <c r="J146" i="8"/>
  <c r="G237" i="8"/>
  <c r="P37" i="8"/>
  <c r="P378" i="8"/>
  <c r="T118" i="8"/>
  <c r="K85" i="8"/>
  <c r="K83" i="8"/>
  <c r="P66" i="8"/>
  <c r="M350" i="8"/>
  <c r="P350" i="8"/>
  <c r="R350" i="8"/>
  <c r="U87" i="8"/>
  <c r="U85" i="8"/>
  <c r="U83" i="8"/>
  <c r="M277" i="8"/>
  <c r="N275" i="8"/>
  <c r="H265" i="8"/>
  <c r="J231" i="8"/>
  <c r="L229" i="8"/>
  <c r="J229" i="8"/>
  <c r="V13" i="8"/>
  <c r="W11" i="8"/>
  <c r="W9" i="8"/>
  <c r="V9" i="8"/>
  <c r="V148" i="8"/>
  <c r="X146" i="8"/>
  <c r="H285" i="8"/>
  <c r="J134" i="8"/>
  <c r="J132" i="8"/>
  <c r="G78" i="8"/>
  <c r="V193" i="8"/>
  <c r="V191" i="8"/>
  <c r="Q89" i="8"/>
  <c r="R281" i="8"/>
  <c r="V179" i="8"/>
  <c r="T213" i="8"/>
  <c r="S213" i="8"/>
  <c r="P24" i="8"/>
  <c r="P20" i="8"/>
  <c r="P131" i="8"/>
  <c r="R267" i="8"/>
  <c r="P256" i="8"/>
  <c r="Q101" i="8"/>
  <c r="G148" i="8"/>
  <c r="P80" i="8"/>
  <c r="L100" i="8"/>
  <c r="N213" i="8"/>
  <c r="M213" i="8"/>
  <c r="M215" i="8"/>
  <c r="T76" i="8"/>
  <c r="S76" i="8"/>
  <c r="V158" i="8"/>
  <c r="V350" i="8"/>
  <c r="I277" i="8"/>
  <c r="G281" i="8"/>
  <c r="H154" i="8"/>
  <c r="I11" i="8"/>
  <c r="I9" i="8"/>
  <c r="G13" i="8"/>
  <c r="G11" i="8"/>
  <c r="H341" i="8"/>
  <c r="H339" i="8"/>
  <c r="N366" i="8"/>
  <c r="Q366" i="8"/>
  <c r="S193" i="8"/>
  <c r="T191" i="8"/>
  <c r="S191" i="8"/>
  <c r="G146" i="8"/>
  <c r="I144" i="8"/>
  <c r="G144" i="8"/>
  <c r="T41" i="8"/>
  <c r="T245" i="8"/>
  <c r="T243" i="8"/>
  <c r="L319" i="8"/>
  <c r="I87" i="8"/>
  <c r="I85" i="8"/>
  <c r="I83" i="8"/>
  <c r="P27" i="8"/>
  <c r="O83" i="8"/>
  <c r="R89" i="8"/>
  <c r="K373" i="8"/>
  <c r="J373" i="8"/>
  <c r="J375" i="8"/>
  <c r="G375" i="8"/>
  <c r="M204" i="8"/>
  <c r="P204" i="8"/>
  <c r="I275" i="8"/>
  <c r="J158" i="8"/>
  <c r="K156" i="8"/>
  <c r="J156" i="8"/>
  <c r="J154" i="8"/>
  <c r="P312" i="8"/>
  <c r="P301" i="8"/>
  <c r="P271" i="8"/>
  <c r="Q343" i="8"/>
  <c r="V267" i="8"/>
  <c r="V265" i="8"/>
  <c r="I156" i="8"/>
  <c r="I154" i="8"/>
  <c r="G158" i="8"/>
  <c r="N200" i="8"/>
  <c r="G215" i="8"/>
  <c r="S368" i="8"/>
  <c r="P281" i="8"/>
  <c r="P48" i="8"/>
  <c r="N295" i="8"/>
  <c r="M297" i="8"/>
  <c r="I245" i="8"/>
  <c r="H100" i="8"/>
  <c r="P61" i="8"/>
  <c r="O245" i="8"/>
  <c r="V113" i="8"/>
  <c r="P354" i="8"/>
  <c r="P280" i="8"/>
  <c r="P269" i="8"/>
  <c r="P64" i="8"/>
  <c r="P58" i="8"/>
  <c r="P53" i="8"/>
  <c r="P302" i="8"/>
  <c r="P71" i="8"/>
  <c r="V321" i="8"/>
  <c r="V319" i="8"/>
  <c r="V317" i="8"/>
  <c r="J89" i="8"/>
  <c r="M122" i="8"/>
  <c r="N120" i="8"/>
  <c r="Q120" i="8"/>
  <c r="Q122" i="8"/>
  <c r="R215" i="8"/>
  <c r="U118" i="8"/>
  <c r="S387" i="8"/>
  <c r="M247" i="8"/>
  <c r="P247" i="8"/>
  <c r="G204" i="8"/>
  <c r="O191" i="8"/>
  <c r="X243" i="8"/>
  <c r="L265" i="8"/>
  <c r="L263" i="8"/>
  <c r="J267" i="8"/>
  <c r="L295" i="8"/>
  <c r="R297" i="8"/>
  <c r="V89" i="8"/>
  <c r="N177" i="8"/>
  <c r="Q179" i="8"/>
  <c r="O175" i="8"/>
  <c r="N235" i="8"/>
  <c r="M235" i="8"/>
  <c r="G368" i="8"/>
  <c r="H366" i="8"/>
  <c r="J321" i="8"/>
  <c r="J319" i="8"/>
  <c r="J317" i="8"/>
  <c r="P160" i="8"/>
  <c r="P181" i="8"/>
  <c r="J204" i="8"/>
  <c r="J202" i="8"/>
  <c r="J200" i="8"/>
  <c r="K235" i="8"/>
  <c r="J235" i="8"/>
  <c r="Q204" i="8"/>
  <c r="J191" i="8"/>
  <c r="K175" i="8"/>
  <c r="T211" i="8"/>
  <c r="S211" i="8"/>
  <c r="K364" i="8"/>
  <c r="J364" i="8"/>
  <c r="M366" i="8"/>
  <c r="P366" i="8"/>
  <c r="N211" i="8"/>
  <c r="M211" i="8"/>
  <c r="L317" i="8"/>
  <c r="W154" i="8"/>
  <c r="V154" i="8"/>
  <c r="R213" i="8"/>
  <c r="G366" i="8"/>
  <c r="M275" i="8"/>
  <c r="P275" i="8"/>
  <c r="O243" i="8"/>
  <c r="G12" i="7"/>
  <c r="J8" i="7"/>
  <c r="H10" i="7"/>
  <c r="H8" i="7"/>
  <c r="H6" i="7"/>
  <c r="N6" i="7"/>
  <c r="I8" i="7"/>
  <c r="D6" i="7"/>
  <c r="D12" i="7"/>
  <c r="G10" i="7"/>
  <c r="I6" i="7"/>
  <c r="G8" i="7"/>
  <c r="G6" i="7"/>
  <c r="M171" i="8"/>
  <c r="P171" i="8"/>
  <c r="T60" i="1"/>
  <c r="S60" i="1"/>
  <c r="Q60" i="1"/>
  <c r="P60" i="1"/>
  <c r="T9" i="1"/>
  <c r="S9" i="1"/>
  <c r="Q9" i="1"/>
  <c r="P9" i="1"/>
  <c r="N9" i="1"/>
  <c r="T7" i="1"/>
  <c r="Q7" i="1"/>
  <c r="P207" i="8"/>
  <c r="S120" i="8"/>
  <c r="P331" i="8"/>
  <c r="H132" i="8"/>
  <c r="G134" i="8"/>
  <c r="N341" i="8"/>
  <c r="M343" i="8"/>
  <c r="P343" i="8"/>
  <c r="V389" i="8"/>
  <c r="W387" i="8"/>
  <c r="R158" i="8"/>
  <c r="O156" i="8"/>
  <c r="R156" i="8"/>
  <c r="G202" i="8"/>
  <c r="V11" i="8"/>
  <c r="V258" i="8"/>
  <c r="I122" i="8"/>
  <c r="L202" i="8"/>
  <c r="L200" i="8"/>
  <c r="G247" i="8"/>
  <c r="L132" i="8"/>
  <c r="R132" i="8"/>
  <c r="R134" i="8"/>
  <c r="P137" i="8"/>
  <c r="V368" i="8"/>
  <c r="W366" i="8"/>
  <c r="V366" i="8"/>
  <c r="W100" i="8"/>
  <c r="V100" i="8"/>
  <c r="W202" i="8"/>
  <c r="W200" i="8"/>
  <c r="V204" i="8"/>
  <c r="V202" i="8"/>
  <c r="V200" i="8"/>
  <c r="I285" i="8"/>
  <c r="G285" i="8"/>
  <c r="G287" i="8"/>
  <c r="L9" i="8"/>
  <c r="L7" i="8"/>
  <c r="R357" i="8"/>
  <c r="O355" i="8"/>
  <c r="R355" i="8"/>
  <c r="Q368" i="8"/>
  <c r="M368" i="8"/>
  <c r="P368" i="8"/>
  <c r="T100" i="8"/>
  <c r="S101" i="8"/>
  <c r="G321" i="8"/>
  <c r="K275" i="8"/>
  <c r="Q277" i="8"/>
  <c r="L152" i="8"/>
  <c r="P62" i="8"/>
  <c r="J140" i="8"/>
  <c r="M245" i="8"/>
  <c r="Q78" i="8"/>
  <c r="M78" i="8"/>
  <c r="W245" i="8"/>
  <c r="V247" i="8"/>
  <c r="T265" i="8"/>
  <c r="S267" i="8"/>
  <c r="S265" i="8"/>
  <c r="G54" i="8"/>
  <c r="S277" i="8"/>
  <c r="T275" i="8"/>
  <c r="S275" i="8"/>
  <c r="J247" i="8"/>
  <c r="K245" i="8"/>
  <c r="Q245" i="8"/>
  <c r="G101" i="8"/>
  <c r="G100" i="8"/>
  <c r="M158" i="8"/>
  <c r="P158" i="8"/>
  <c r="K9" i="8"/>
  <c r="P36" i="8"/>
  <c r="T87" i="8"/>
  <c r="T85" i="8"/>
  <c r="T83" i="8"/>
  <c r="S83" i="8"/>
  <c r="S89" i="8"/>
  <c r="S204" i="8"/>
  <c r="S202" i="8"/>
  <c r="S200" i="8"/>
  <c r="T202" i="8"/>
  <c r="T200" i="8"/>
  <c r="V43" i="8"/>
  <c r="W41" i="8"/>
  <c r="W39" i="8"/>
  <c r="I265" i="8"/>
  <c r="G265" i="8"/>
  <c r="G267" i="8"/>
  <c r="L39" i="8"/>
  <c r="R39" i="8"/>
  <c r="H317" i="8"/>
  <c r="I7" i="8"/>
  <c r="Q76" i="8"/>
  <c r="Q14" i="8"/>
  <c r="P379" i="8"/>
  <c r="P348" i="8"/>
  <c r="P330" i="8"/>
  <c r="P55" i="8"/>
  <c r="P16" i="8"/>
  <c r="P112" i="8"/>
  <c r="P166" i="8"/>
  <c r="P278" i="8"/>
  <c r="P93" i="8"/>
  <c r="P49" i="8"/>
  <c r="P45" i="8"/>
  <c r="P23" i="8"/>
  <c r="P371" i="8"/>
  <c r="P255" i="8"/>
  <c r="J101" i="8"/>
  <c r="P60" i="8"/>
  <c r="P134" i="8"/>
  <c r="P349" i="8"/>
  <c r="P270" i="8"/>
  <c r="Q158" i="8"/>
  <c r="P47" i="8"/>
  <c r="P362" i="8"/>
  <c r="P52" i="8"/>
  <c r="P28" i="8"/>
  <c r="T341" i="8"/>
  <c r="S343" i="8"/>
  <c r="R122" i="8"/>
  <c r="L120" i="8"/>
  <c r="K154" i="8"/>
  <c r="P277" i="8"/>
  <c r="J100" i="8"/>
  <c r="K98" i="8"/>
  <c r="L339" i="8"/>
  <c r="J341" i="8"/>
  <c r="T156" i="8"/>
  <c r="S156" i="8"/>
  <c r="M326" i="8"/>
  <c r="N321" i="8"/>
  <c r="M321" i="8"/>
  <c r="P321" i="8"/>
  <c r="K355" i="8"/>
  <c r="J357" i="8"/>
  <c r="J177" i="8"/>
  <c r="G245" i="8"/>
  <c r="H243" i="8"/>
  <c r="N39" i="8"/>
  <c r="M54" i="8"/>
  <c r="S100" i="8"/>
  <c r="N339" i="8"/>
  <c r="P122" i="8"/>
  <c r="G275" i="8"/>
  <c r="S41" i="8"/>
  <c r="T39" i="8"/>
  <c r="S39" i="8"/>
  <c r="O154" i="8"/>
  <c r="R154" i="8"/>
  <c r="M191" i="8"/>
  <c r="O341" i="8"/>
  <c r="R343" i="8"/>
  <c r="R148" i="8"/>
  <c r="M148" i="8"/>
  <c r="P148" i="8"/>
  <c r="O146" i="8"/>
  <c r="R146" i="8"/>
  <c r="W189" i="8"/>
  <c r="V189" i="8"/>
  <c r="G200" i="8"/>
  <c r="I189" i="8"/>
  <c r="J9" i="8"/>
  <c r="Q100" i="8"/>
  <c r="P306" i="8"/>
  <c r="W132" i="8"/>
  <c r="V134" i="8"/>
  <c r="W355" i="8"/>
  <c r="V355" i="8"/>
  <c r="V357" i="8"/>
  <c r="T177" i="8"/>
  <c r="T175" i="8"/>
  <c r="S175" i="8"/>
  <c r="S179" i="8"/>
  <c r="W373" i="8"/>
  <c r="W364" i="8"/>
  <c r="V375" i="8"/>
  <c r="M287" i="8"/>
  <c r="N285" i="8"/>
  <c r="Q287" i="8"/>
  <c r="G9" i="8"/>
  <c r="J43" i="8"/>
  <c r="P43" i="8"/>
  <c r="Q43" i="8"/>
  <c r="K41" i="8"/>
  <c r="P51" i="8"/>
  <c r="M267" i="8"/>
  <c r="P267" i="8"/>
  <c r="N265" i="8"/>
  <c r="J11" i="8"/>
  <c r="S321" i="8"/>
  <c r="S319" i="8"/>
  <c r="S317" i="8"/>
  <c r="P289" i="8"/>
  <c r="P31" i="8"/>
  <c r="R295" i="8"/>
  <c r="J245" i="8"/>
  <c r="P245" i="8"/>
  <c r="W243" i="8"/>
  <c r="V245" i="8"/>
  <c r="V243" i="8"/>
  <c r="W385" i="8"/>
  <c r="V385" i="8"/>
  <c r="V387" i="8"/>
  <c r="G319" i="8"/>
  <c r="G317" i="8"/>
  <c r="Q275" i="8"/>
  <c r="S87" i="8"/>
  <c r="G122" i="8"/>
  <c r="G120" i="8"/>
  <c r="I120" i="8"/>
  <c r="I118" i="8"/>
  <c r="L118" i="8"/>
  <c r="L98" i="8"/>
  <c r="J98" i="8"/>
  <c r="V41" i="8"/>
  <c r="G132" i="8"/>
  <c r="H118" i="8"/>
  <c r="G243" i="8"/>
  <c r="T154" i="8"/>
  <c r="S154" i="8"/>
  <c r="N319" i="8"/>
  <c r="N263" i="8"/>
  <c r="M265" i="8"/>
  <c r="Q265" i="8"/>
  <c r="J41" i="8"/>
  <c r="P41" i="8"/>
  <c r="K39" i="8"/>
  <c r="J39" i="8"/>
  <c r="Q41" i="8"/>
  <c r="J355" i="8"/>
  <c r="V132" i="8"/>
  <c r="M285" i="8"/>
  <c r="M146" i="8"/>
  <c r="P146" i="8"/>
  <c r="T7" i="8"/>
  <c r="S177" i="8"/>
  <c r="T339" i="8"/>
  <c r="S85" i="8"/>
  <c r="H98" i="8"/>
  <c r="N241" i="8"/>
  <c r="T152" i="8"/>
  <c r="S152" i="8"/>
  <c r="M13" i="8"/>
  <c r="P13" i="8"/>
  <c r="R13" i="8"/>
  <c r="S13" i="7"/>
  <c r="S16" i="7"/>
  <c r="T16" i="7"/>
  <c r="S12" i="7"/>
  <c r="S10" i="7"/>
  <c r="Q10" i="7"/>
  <c r="Q12" i="7"/>
  <c r="J13" i="7"/>
  <c r="L10" i="7"/>
  <c r="J10" i="7"/>
  <c r="J12" i="7"/>
  <c r="J6" i="7"/>
  <c r="O6" i="7"/>
  <c r="R7" i="1"/>
  <c r="P7" i="1"/>
  <c r="U7" i="1"/>
  <c r="S7" i="1"/>
  <c r="S44" i="1"/>
  <c r="O44" i="1"/>
  <c r="L7" i="1"/>
  <c r="J44" i="1"/>
  <c r="M44" i="1"/>
  <c r="X118" i="8"/>
  <c r="X339" i="8"/>
  <c r="V339" i="8"/>
  <c r="V341" i="8"/>
  <c r="Q13" i="7"/>
  <c r="P13" i="7"/>
  <c r="P12" i="7"/>
  <c r="P10" i="7"/>
  <c r="M15" i="7"/>
  <c r="M6" i="7"/>
  <c r="O7" i="1"/>
  <c r="K7" i="1"/>
  <c r="N60" i="1"/>
  <c r="J7" i="1"/>
  <c r="M7" i="1"/>
  <c r="N7" i="1"/>
  <c r="L241" i="8"/>
  <c r="V373" i="8"/>
  <c r="V364" i="8"/>
  <c r="K243" i="8"/>
  <c r="G213" i="8"/>
  <c r="H211" i="8"/>
  <c r="N132" i="8"/>
  <c r="Q134" i="8"/>
  <c r="W167" i="8"/>
  <c r="V167" i="8"/>
  <c r="V169" i="8"/>
  <c r="G156" i="8"/>
  <c r="G154" i="8"/>
  <c r="S375" i="8"/>
  <c r="S373" i="8"/>
  <c r="T373" i="8"/>
  <c r="N11" i="8"/>
  <c r="Q13" i="8"/>
  <c r="O9" i="8"/>
  <c r="R11" i="8"/>
  <c r="P295" i="8"/>
  <c r="J339" i="8"/>
  <c r="T315" i="8"/>
  <c r="K213" i="8"/>
  <c r="K211" i="8"/>
  <c r="J211" i="8"/>
  <c r="J215" i="8"/>
  <c r="Q215" i="8"/>
  <c r="P218" i="8"/>
  <c r="S142" i="8"/>
  <c r="T140" i="8"/>
  <c r="U315" i="8"/>
  <c r="G315" i="8"/>
  <c r="H167" i="8"/>
  <c r="G169" i="8"/>
  <c r="G167" i="8"/>
  <c r="I295" i="8"/>
  <c r="G297" i="8"/>
  <c r="O144" i="8"/>
  <c r="J118" i="8"/>
  <c r="P211" i="8"/>
  <c r="Q295" i="8"/>
  <c r="K315" i="8"/>
  <c r="P307" i="8"/>
  <c r="N87" i="8"/>
  <c r="M89" i="8"/>
  <c r="P89" i="8"/>
  <c r="U295" i="8"/>
  <c r="U263" i="8"/>
  <c r="S297" i="8"/>
  <c r="S295" i="8"/>
  <c r="V87" i="8"/>
  <c r="W85" i="8"/>
  <c r="W120" i="8"/>
  <c r="V122" i="8"/>
  <c r="V177" i="8"/>
  <c r="W175" i="8"/>
  <c r="V175" i="8"/>
  <c r="O319" i="8"/>
  <c r="R321" i="8"/>
  <c r="O200" i="8"/>
  <c r="M202" i="8"/>
  <c r="P202" i="8"/>
  <c r="R202" i="8"/>
  <c r="O263" i="8"/>
  <c r="R265" i="8"/>
  <c r="J297" i="8"/>
  <c r="P297" i="8"/>
  <c r="Q297" i="8"/>
  <c r="K295" i="8"/>
  <c r="J295" i="8"/>
  <c r="O189" i="8"/>
  <c r="N118" i="8"/>
  <c r="Q118" i="8"/>
  <c r="Q200" i="8"/>
  <c r="N189" i="8"/>
  <c r="M243" i="8"/>
  <c r="J265" i="8"/>
  <c r="P265" i="8"/>
  <c r="P96" i="8"/>
  <c r="P90" i="8"/>
  <c r="P63" i="8"/>
  <c r="P57" i="8"/>
  <c r="P44" i="8"/>
  <c r="P18" i="8"/>
  <c r="T285" i="8"/>
  <c r="S287" i="8"/>
  <c r="H87" i="8"/>
  <c r="H85" i="8"/>
  <c r="H83" i="8"/>
  <c r="G89" i="8"/>
  <c r="G87" i="8"/>
  <c r="G85" i="8"/>
  <c r="G83" i="8"/>
  <c r="X213" i="8"/>
  <c r="V215" i="8"/>
  <c r="G373" i="8"/>
  <c r="H364" i="8"/>
  <c r="G364" i="8"/>
  <c r="P335" i="8"/>
  <c r="P161" i="8"/>
  <c r="H39" i="8"/>
  <c r="P104" i="8"/>
  <c r="P94" i="8"/>
  <c r="P56" i="8"/>
  <c r="P32" i="8"/>
  <c r="P76" i="8"/>
  <c r="P336" i="8"/>
  <c r="J54" i="8"/>
  <c r="P54" i="8"/>
  <c r="Q247" i="8"/>
  <c r="X152" i="8"/>
  <c r="P78" i="8"/>
  <c r="L189" i="8"/>
  <c r="L6" i="8"/>
  <c r="L315" i="8"/>
  <c r="G277" i="8"/>
  <c r="H263" i="8"/>
  <c r="P107" i="8"/>
  <c r="P305" i="8"/>
  <c r="P288" i="8"/>
  <c r="M179" i="8"/>
  <c r="P165" i="8"/>
  <c r="P151" i="8"/>
  <c r="P128" i="8"/>
  <c r="S169" i="8"/>
  <c r="S167" i="8"/>
  <c r="W315" i="8"/>
  <c r="P381" i="8"/>
  <c r="P215" i="8"/>
  <c r="P347" i="8"/>
  <c r="P314" i="8"/>
  <c r="P184" i="8"/>
  <c r="P283" i="8"/>
  <c r="P174" i="8"/>
  <c r="O229" i="8"/>
  <c r="M229" i="8"/>
  <c r="U229" i="8"/>
  <c r="S229" i="8"/>
  <c r="R189" i="8"/>
  <c r="M189" i="8"/>
  <c r="M355" i="8"/>
  <c r="P355" i="8"/>
  <c r="Q355" i="8"/>
  <c r="I98" i="8"/>
  <c r="G98" i="8"/>
  <c r="G118" i="8"/>
  <c r="G39" i="8"/>
  <c r="H7" i="8"/>
  <c r="S315" i="8"/>
  <c r="M39" i="8"/>
  <c r="P39" i="8"/>
  <c r="Q39" i="8"/>
  <c r="S7" i="8"/>
  <c r="N317" i="8"/>
  <c r="Q319" i="8"/>
  <c r="M319" i="8"/>
  <c r="P319" i="8"/>
  <c r="M341" i="8"/>
  <c r="P341" i="8"/>
  <c r="R341" i="8"/>
  <c r="O339" i="8"/>
  <c r="R85" i="8"/>
  <c r="L83" i="8"/>
  <c r="J83" i="8"/>
  <c r="N140" i="8"/>
  <c r="M142" i="8"/>
  <c r="P142" i="8"/>
  <c r="Q142" i="8"/>
  <c r="W152" i="8"/>
  <c r="V152" i="8"/>
  <c r="S366" i="8"/>
  <c r="T364" i="8"/>
  <c r="S364" i="8"/>
  <c r="S341" i="8"/>
  <c r="S339" i="8"/>
  <c r="O100" i="8"/>
  <c r="U243" i="8"/>
  <c r="S245" i="8"/>
  <c r="K387" i="8"/>
  <c r="J389" i="8"/>
  <c r="G43" i="8"/>
  <c r="G41" i="8"/>
  <c r="Q156" i="8"/>
  <c r="V287" i="8"/>
  <c r="V285" i="8"/>
  <c r="T189" i="8"/>
  <c r="S189" i="8"/>
  <c r="M101" i="8"/>
  <c r="P101" i="8"/>
  <c r="P206" i="8"/>
  <c r="G211" i="8"/>
  <c r="N175" i="8"/>
  <c r="N152" i="8"/>
  <c r="M177" i="8"/>
  <c r="P177" i="8"/>
  <c r="Q177" i="8"/>
  <c r="I152" i="8"/>
  <c r="R87" i="8"/>
  <c r="J87" i="8"/>
  <c r="O317" i="8"/>
  <c r="R319" i="8"/>
  <c r="P209" i="8"/>
  <c r="M375" i="8"/>
  <c r="P375" i="8"/>
  <c r="N373" i="8"/>
  <c r="Q375" i="8"/>
  <c r="H191" i="8"/>
  <c r="G193" i="8"/>
  <c r="G350" i="8"/>
  <c r="I343" i="8"/>
  <c r="R179" i="8"/>
  <c r="J179" i="8"/>
  <c r="P179" i="8"/>
  <c r="L175" i="8"/>
  <c r="K189" i="8"/>
  <c r="V146" i="8"/>
  <c r="X144" i="8"/>
  <c r="V144" i="8"/>
  <c r="Q357" i="8"/>
  <c r="M357" i="8"/>
  <c r="P357" i="8"/>
  <c r="R126" i="8"/>
  <c r="O120" i="8"/>
  <c r="K7" i="8"/>
  <c r="Q321" i="8"/>
  <c r="Q341" i="8"/>
  <c r="K167" i="8"/>
  <c r="J169" i="8"/>
  <c r="Q169" i="8"/>
  <c r="W76" i="8"/>
  <c r="V78" i="8"/>
  <c r="X315" i="8"/>
  <c r="V315" i="8"/>
  <c r="M154" i="8"/>
  <c r="P154" i="8"/>
  <c r="Q154" i="8"/>
  <c r="Q339" i="8"/>
  <c r="M156" i="8"/>
  <c r="P156" i="8"/>
  <c r="S118" i="8"/>
  <c r="Q389" i="8"/>
  <c r="R83" i="8"/>
  <c r="Q213" i="8"/>
  <c r="J213" i="8"/>
  <c r="P213" i="8"/>
  <c r="M389" i="8"/>
  <c r="N387" i="8"/>
  <c r="G357" i="8"/>
  <c r="H355" i="8"/>
  <c r="X39" i="8"/>
  <c r="V54" i="8"/>
  <c r="W295" i="8"/>
  <c r="W263" i="8"/>
  <c r="W241" i="8"/>
  <c r="V297" i="8"/>
  <c r="V295" i="8"/>
  <c r="O169" i="8"/>
  <c r="R171" i="8"/>
  <c r="Q211" i="8"/>
  <c r="X263" i="8"/>
  <c r="X241" i="8"/>
  <c r="P338" i="8"/>
  <c r="P19" i="8"/>
  <c r="U146" i="8"/>
  <c r="S148" i="8"/>
  <c r="H177" i="8"/>
  <c r="H175" i="8"/>
  <c r="G179" i="8"/>
  <c r="G177" i="8"/>
  <c r="G175" i="8"/>
  <c r="P351" i="8"/>
  <c r="P81" i="8"/>
  <c r="P72" i="8"/>
  <c r="P22" i="8"/>
  <c r="W140" i="8"/>
  <c r="V142" i="8"/>
  <c r="K285" i="8"/>
  <c r="K263" i="8"/>
  <c r="J287" i="8"/>
  <c r="P287" i="8"/>
  <c r="P67" i="8"/>
  <c r="H152" i="8"/>
  <c r="G152" i="8"/>
  <c r="P249" i="8"/>
  <c r="P34" i="8"/>
  <c r="O241" i="8"/>
  <c r="M263" i="8"/>
  <c r="V120" i="8"/>
  <c r="W118" i="8"/>
  <c r="V118" i="8"/>
  <c r="J315" i="8"/>
  <c r="R144" i="8"/>
  <c r="M144" i="8"/>
  <c r="P144" i="8"/>
  <c r="O7" i="8"/>
  <c r="R7" i="8"/>
  <c r="R9" i="8"/>
  <c r="V85" i="8"/>
  <c r="W83" i="8"/>
  <c r="V83" i="8"/>
  <c r="M132" i="8"/>
  <c r="P132" i="8"/>
  <c r="Q132" i="8"/>
  <c r="J243" i="8"/>
  <c r="Q243" i="8"/>
  <c r="H241" i="8"/>
  <c r="G241" i="8"/>
  <c r="X211" i="8"/>
  <c r="V213" i="8"/>
  <c r="V211" i="8"/>
  <c r="S285" i="8"/>
  <c r="T263" i="8"/>
  <c r="P243" i="8"/>
  <c r="R200" i="8"/>
  <c r="M200" i="8"/>
  <c r="P200" i="8"/>
  <c r="Q87" i="8"/>
  <c r="M87" i="8"/>
  <c r="N85" i="8"/>
  <c r="G295" i="8"/>
  <c r="I263" i="8"/>
  <c r="I241" i="8"/>
  <c r="T138" i="8"/>
  <c r="S140" i="8"/>
  <c r="N9" i="8"/>
  <c r="M11" i="8"/>
  <c r="P11" i="8"/>
  <c r="Q11" i="8"/>
  <c r="R263" i="8"/>
  <c r="V241" i="8"/>
  <c r="J263" i="8"/>
  <c r="P263" i="8"/>
  <c r="K241" i="8"/>
  <c r="Q263" i="8"/>
  <c r="R317" i="8"/>
  <c r="O315" i="8"/>
  <c r="R315" i="8"/>
  <c r="V76" i="8"/>
  <c r="W7" i="8"/>
  <c r="G191" i="8"/>
  <c r="H189" i="8"/>
  <c r="G189" i="8"/>
  <c r="P87" i="8"/>
  <c r="J85" i="8"/>
  <c r="K385" i="8"/>
  <c r="J385" i="8"/>
  <c r="J387" i="8"/>
  <c r="M317" i="8"/>
  <c r="P317" i="8"/>
  <c r="Q317" i="8"/>
  <c r="N315" i="8"/>
  <c r="G7" i="8"/>
  <c r="G355" i="8"/>
  <c r="H315" i="8"/>
  <c r="J167" i="8"/>
  <c r="Q167" i="8"/>
  <c r="K152" i="8"/>
  <c r="J152" i="8"/>
  <c r="N385" i="8"/>
  <c r="Q387" i="8"/>
  <c r="M387" i="8"/>
  <c r="P387" i="8"/>
  <c r="J189" i="8"/>
  <c r="P189" i="8"/>
  <c r="Q189" i="8"/>
  <c r="G343" i="8"/>
  <c r="I341" i="8"/>
  <c r="M100" i="8"/>
  <c r="P100" i="8"/>
  <c r="R100" i="8"/>
  <c r="Q140" i="8"/>
  <c r="M140" i="8"/>
  <c r="P140" i="8"/>
  <c r="N138" i="8"/>
  <c r="X98" i="8"/>
  <c r="O118" i="8"/>
  <c r="O98" i="8"/>
  <c r="M120" i="8"/>
  <c r="P120" i="8"/>
  <c r="R120" i="8"/>
  <c r="V140" i="8"/>
  <c r="W138" i="8"/>
  <c r="U144" i="8"/>
  <c r="S146" i="8"/>
  <c r="J285" i="8"/>
  <c r="P285" i="8"/>
  <c r="Q285" i="8"/>
  <c r="R169" i="8"/>
  <c r="M169" i="8"/>
  <c r="P169" i="8"/>
  <c r="O167" i="8"/>
  <c r="X7" i="8"/>
  <c r="V39" i="8"/>
  <c r="P389" i="8"/>
  <c r="J7" i="8"/>
  <c r="R175" i="8"/>
  <c r="J175" i="8"/>
  <c r="N364" i="8"/>
  <c r="M373" i="8"/>
  <c r="P373" i="8"/>
  <c r="Q373" i="8"/>
  <c r="M175" i="8"/>
  <c r="P175" i="8"/>
  <c r="Q175" i="8"/>
  <c r="S243" i="8"/>
  <c r="U241" i="8"/>
  <c r="M339" i="8"/>
  <c r="P339" i="8"/>
  <c r="R339" i="8"/>
  <c r="Q9" i="8"/>
  <c r="N7" i="8"/>
  <c r="M9" i="8"/>
  <c r="P9" i="8"/>
  <c r="M241" i="8"/>
  <c r="R241" i="8"/>
  <c r="X6" i="8"/>
  <c r="N83" i="8"/>
  <c r="Q85" i="8"/>
  <c r="M85" i="8"/>
  <c r="P85" i="8"/>
  <c r="S138" i="8"/>
  <c r="T98" i="8"/>
  <c r="H6" i="8"/>
  <c r="T241" i="8"/>
  <c r="S241" i="8"/>
  <c r="S263" i="8"/>
  <c r="G263" i="8"/>
  <c r="N98" i="8"/>
  <c r="M138" i="8"/>
  <c r="P138" i="8"/>
  <c r="Q138" i="8"/>
  <c r="Q315" i="8"/>
  <c r="M315" i="8"/>
  <c r="P315" i="8"/>
  <c r="S144" i="8"/>
  <c r="U98" i="8"/>
  <c r="V7" i="8"/>
  <c r="W6" i="8"/>
  <c r="V6" i="8"/>
  <c r="Q152" i="8"/>
  <c r="V138" i="8"/>
  <c r="W98" i="8"/>
  <c r="V98" i="8"/>
  <c r="R118" i="8"/>
  <c r="M118" i="8"/>
  <c r="P118" i="8"/>
  <c r="I339" i="8"/>
  <c r="G341" i="8"/>
  <c r="J241" i="8"/>
  <c r="P241" i="8"/>
  <c r="Q241" i="8"/>
  <c r="R98" i="8"/>
  <c r="M385" i="8"/>
  <c r="P385" i="8"/>
  <c r="Q385" i="8"/>
  <c r="M364" i="8"/>
  <c r="P364" i="8"/>
  <c r="Q364" i="8"/>
  <c r="K6" i="8"/>
  <c r="J6" i="8"/>
  <c r="M167" i="8"/>
  <c r="P167" i="8"/>
  <c r="R167" i="8"/>
  <c r="O152" i="8"/>
  <c r="M7" i="8"/>
  <c r="P7" i="8"/>
  <c r="Q7" i="8"/>
  <c r="T6" i="8"/>
  <c r="Q83" i="8"/>
  <c r="M83" i="8"/>
  <c r="P83" i="8"/>
  <c r="S98" i="8"/>
  <c r="U6" i="8"/>
  <c r="S6" i="8"/>
  <c r="R152" i="8"/>
  <c r="M152" i="8"/>
  <c r="P152" i="8"/>
  <c r="O6" i="8"/>
  <c r="R6" i="8"/>
  <c r="M98" i="8"/>
  <c r="P98" i="8"/>
  <c r="Q98" i="8"/>
  <c r="N6" i="8"/>
  <c r="G339" i="8"/>
  <c r="I315" i="8"/>
  <c r="I6" i="8"/>
  <c r="G6" i="8"/>
  <c r="M6" i="8"/>
  <c r="P6" i="8"/>
  <c r="Q6" i="8"/>
</calcChain>
</file>

<file path=xl/sharedStrings.xml><?xml version="1.0" encoding="utf-8"?>
<sst xmlns="http://schemas.openxmlformats.org/spreadsheetml/2006/main" count="1290" uniqueCount="555">
  <si>
    <t>îáÕÇ NN</t>
  </si>
  <si>
    <t>ºÏ³Ùï³ï»ë³ÏÝ»ñÁ</t>
  </si>
  <si>
    <t>Ðá¹í³ÍÇ NN</t>
  </si>
  <si>
    <t>ÀÝ¹³Ù»ÝÁ</t>
  </si>
  <si>
    <t>³Û¹ ÃíáõÙ`</t>
  </si>
  <si>
    <t>í³ñã³Ï³Ý µÛáõç»</t>
  </si>
  <si>
    <t>ýáÝ¹³ÛÇÝ µÛáõç»</t>
  </si>
  <si>
    <t>ÀÜ¸²ØºÜÀ ºÎ²ØàôîÜºð</t>
  </si>
  <si>
    <t/>
  </si>
  <si>
    <t>1100</t>
  </si>
  <si>
    <t>7100</t>
  </si>
  <si>
    <t>1110</t>
  </si>
  <si>
    <t>7131</t>
  </si>
  <si>
    <t>1111</t>
  </si>
  <si>
    <t>¶áõÛù³Ñ³ñÏ  Ñ³Ù³ÛÝùÝ»ñÇ í³ñã³Ï³Ý ï³ñ³ÍùÝ»ñáõÙ ·ïÝíáÕ ß»Ýù»ñÇ ¨ ßÇÝáõÃÛáõÝÝ»ñÇ Ñ³Ù³ñ</t>
  </si>
  <si>
    <t>1112</t>
  </si>
  <si>
    <t>ÐáÕÇ Ñ³ñÏ Ñ³Ù³ÛÝùÝ»ñÇ í³ñã³Ï³Ý ï³ñ³ÍùÝ»ñáõÙ  ·ïÝíáÕ ÑáÕÇ Ñ³Ù³ñ</t>
  </si>
  <si>
    <t>1113</t>
  </si>
  <si>
    <t>Ð³Ù³ÛÝùÇ µÛáõç» Ùáõïù³·ñíáÕ ³Ýß³ñÅ ·áõÛùÇ Ñ³ñÏ</t>
  </si>
  <si>
    <t>1120</t>
  </si>
  <si>
    <t>1.2 ¶áõÛù³ÛÇÝ Ñ³ñÏ»ñ ³ÛÉ ·áõÛùÇó</t>
  </si>
  <si>
    <t>7136</t>
  </si>
  <si>
    <t>1121</t>
  </si>
  <si>
    <t>¶áõÛù³Ñ³ñÏ ÷áË³¹ñ³ÙÇçáóÝ»ñÇ Ñ³Ù³ñ</t>
  </si>
  <si>
    <t>1130</t>
  </si>
  <si>
    <t>7145</t>
  </si>
  <si>
    <t>11301</t>
  </si>
  <si>
    <t>Ð³Ù³ÛÝùÇ í³ñã³Ï³Ý ï³ñ³ÍùáõÙ Ýáñ ß»Ýù»ñÇ, ßÇÝáõÃÛáõÝÝ»ñÇ ¨ áã ÑÇÙÝ³Ï³Ý  ßÇÝáõÃÛáõÝÝ»ñÇ ßÇÝ³ñ³ñáõÃÛ³Ý (ï»Õ³¹ñÙ³Ý) ÃáõÛÉïíáõÃÛ³Ý Ñ³Ù³ñ</t>
  </si>
  <si>
    <t>11302</t>
  </si>
  <si>
    <t>Ð³Ù³ÛÝùÇ í³ñã³Ï³Ý ï³ñ³ÍùáõÙ ·áÛáõÃÛáõÝ áõÝ»óáÕ ß»Ýù»ñÇ ¨ ßÇÝáõÃÛáõÝÝ»ñÇ í»ñ³Ï³éáõóÙ³Ý, áõÅ»Õ³óÙ³Ý, í»ñ³Ï³Ý·ÝÙ³Ý, ³ñ¹Ç³Ï³Ý³óÙ³Ý ¨ µ³ñ»Ï³ñ·Ù³Ý ³ßË³ï³ÝùÝ»ñ Ï³ï³ñ»Éáõ ÃáõÛÉïíáõÃÛ³Ý Ñ³Ù³ñ</t>
  </si>
  <si>
    <t>11303</t>
  </si>
  <si>
    <t>Ð³Ù³ÛÝùÇ í³ñã³Ï³Ý ï³ñ³ÍùáõÙ ß»Ýù»ñÇ, ßÇÝáõÃÛáõÝÝ»ñÇ ¨ ù³Õ³ù³ßÇÝ³Ï³Ý ³ÛÉ ûµÛ»ÏïÝ»ñÇ  ù³Ý¹Ù³Ý ÃáõÛÉïíáõÃÛ³Ý Ñ³Ù³ñ</t>
  </si>
  <si>
    <t>11304</t>
  </si>
  <si>
    <t>Ð³Ù³ÛÝùÇ í³ñã. ï³ñ³ÍùáõÙ, ë³ÑÙ³Ý³Ù»ñÓ µ³ñÓñÉ»éÝ. Ñ³Ù³ÛÝù-Ç í³ñã. ï³ñ³ÍùáõÙ, µ³ó³é. ÙÇçå»ï. ¨ Ñ³Ýñ³å»ï. Ýß³Ý³Ï. ³íïáÙáµÇÉ. ×³Ý³å³ñÑ-Ç ÏáÕ»½ñáõÙ, Ë³ÝáõÃ-áõÙ ¨ Ïñå³Ï-»ñáõÙ Ñ»ÕáõÏ í³é»ÉÇùÇ,  ë»ÕÙí³Í µÝ³Ï³Ý Ï³Ù Ñ»ÕáõÏ. Ý³íÃ . ·³½-Ç í³×³éùÇ ÃáõÛÉïí. Ñ³Ù³ñ</t>
  </si>
  <si>
    <t>11305</t>
  </si>
  <si>
    <t>Ð³Ù³ÛÝùÇ í³ñã³Ï³Ý ï³ñ³ÍùáõÙ, ë³ÑÙ³Ý³Ù»ñÓ ¨ µ³ñÓñÉ»éÝ³ÛÇÝ Ñ³Ù³ÛÝùÝ»ñÇ í³ñã³Ï³Ý ï³ñ³ÍùáõÙ ·ïÝíáÕ Ù³Ýñ³Í³Ë ³é¨ïñÇ Ï»ï»ñáõÙ Ï³Ù ³íïáÙ»ù»Ý³Ý»ñÇ ï»ËÝÇÏ³Ï³Ý ëå³ë³ñÏÙ³Ý ¨ Ýáñá·Ù³Ý Í³é³ÛáõÃÛ³Ý ûµÛ»ÏïÝ»ñáõÙ ï»ËÝÇÏ³Ï³Ý Ñ»ÕáõÏÝ»ñÇ í³×³éùÇ ÃáõÛÉïíáõÃÛ³Ý Ñ³Ù³ñ</t>
  </si>
  <si>
    <t>11306</t>
  </si>
  <si>
    <t>Ð³Ù³ÛÝùÇ í³ñã³Ï³Ý ï³ñ³ÍùáõÙ Ã³ÝÏ³ñÅ»ù Ù»ï³ÕÝ»ñÇó å³ïñ³ëïí³Í Çñ»ñÇª áñáß³ÏÇ í³ÛñáõÙ Ù³Ýñ³Í³Ë ³éù áõ í³×³éù Çñ³Ï³Ý³óÝ»Éáõ ÃáõÛÉïíáõÃÛ³Ý Ñ³Ù³ñ</t>
  </si>
  <si>
    <t>11307</t>
  </si>
  <si>
    <t>Ð³Ù³ÛÝùÇ í³ñã³Ï³Ý ï³ñ³ÍùáõÙ á·»ÉÇó ¨ ³ÉÏáÑáÉ³ÛÇÝ ËÙÇãùÝ»ñÇ ¨ (Ï³Ù) ÍË³ËáïÇ ³ñï³¹ñ³ÝùÇ í³×³éùÇ ÃáõÛÉïíáõÃÛ³Ý Ñ³Ù³ñ</t>
  </si>
  <si>
    <t>11308</t>
  </si>
  <si>
    <t>Æñ³í³µ³Ý³Ï³Ý ³ÝÓ³Ýó ¨ ³ÝÑ³ï Ó»éÝ³ñÏ³ï»ñ»ñÇÝ Ñ³Ù³ÛÝùÇ í³ñã³Ï³Ý ï³ñ³ÍùáõÙ §²é¨ïñÇ ¨ Í³é³ÛáõÃÛáõÝÝ»ñÇ Ù³ëÇÝ¦ Ð³Û³ëï³ÝÇ Ð³Ýñ³å»ïáõÃÛ³Ý ûñ»Ýùáí ë³ÑÙ³Ýí³Íª µ³óûÃÛ³ ³é¨ïáõñ Ï³½Ù³Ï»ñå»Éáõ ÃáõÛÉïíáõÃÛ³Ý Ñ³Ù³ñ</t>
  </si>
  <si>
    <t>11309</t>
  </si>
  <si>
    <t>Ð³Ù³ÛÝùÇ í³ñã³Ï³Ý ï³ñ³ÍùáõÙ ³é¨ïñÇ, Ñ³Ýñ³ÛÇÝ ëÝÝ¹Ç, ½í³ñ×³ÝùÇ, ß³ÑáõÙáí Ë³Õ»ñÇ ¨ íÇ×³Ï³Ë³Õ»ñÇ Ï³½Ù³Ï»ñåÙ³Ý ûµÛ»ÏïÝ»ñÇÝ, Ë³Õ³ïÝ»ñÇÝ ¨ µ³ÕÝÇùÝ»ñÇÝ (ë³áõÝ³Ý»ñÇÝ) Å³ÙÁ 24.00-Çó Ñ»ïá ³ßË³ï»Éáõ ÃáõÛÉïíáõÃÛ³Ý Ñ³Ù³ñ</t>
  </si>
  <si>
    <t>11310</t>
  </si>
  <si>
    <t>Ð³Ù³ÛÝùÇ í³ñã³Ï³Ý ï³ñ³ÍùáõÙ Ñ³Ù³ÛÝù³ÛÇÝ Ï³ÝáÝÝ»ñÇÝ Ñ³Ù³å³ï³ëË³Ý Ñ³Ýñ³ÛÇÝ ëÝÝ¹Ç Ï³½Ù³Ï»ñåÙ³Ý ¨ Çñ³óÙ³Ý ÃáõÛÉïíáõÃÛ³Ý Ñ³Ù³ñ</t>
  </si>
  <si>
    <t>11311</t>
  </si>
  <si>
    <t>ø³Õ³ù³ÛÇÝ µÝ³Ï³í³Ûñ»ñáõÙ ³í³·³Ýáõ áñáßÙ³Ùµ, ë³ÑÙ³Ýí³Í Ï³ñ·ÇÝ Ñ³Ù³å³ï³ëË³Ý, ïÝ³ÛÇÝ Ï»Ý¹³ÝÇÝ»ñ å³Ñ»Éáõ ÃáõÛÉïíáõÃÛ³Ý Ñ³Ù³ñ</t>
  </si>
  <si>
    <t>11312</t>
  </si>
  <si>
    <t>²í³·³Ýáõ ë³ÑÙ³Ýí. Ï³ñ·ÇÝ áõ å³ÛÙ³Ý-ÇÝ Ñ³Ù.ª Ñ³Ù³ÛÝùÇ í³ñã. ï³ñ³ÍùáõÙ ³ñï³ùÇÝ ·áí³½¹ ï»Õ³¹ñ»Éáõ ÃáõÛÉïí. Ñ³Ù³ñ, µ³ó³é. ÙÇçå»ï. áõ Ñ³Ýñ³å»ï. Ýß³Ý³Ï. ³íïáÙáµÇÉ. ×³Ý³å³ñÑ-Ç ûï³ñÙ³Ý ß»ñï»ñáõÙ ¨ å³ßïå. ·áïÇ-áõÙ ï»Õ³¹. ·áí³½¹-ñÇ ÃáõÛÉïí-ñÇ (µ³ó³é. ºñ¨³Ý ù³Õ³ùÇ)</t>
  </si>
  <si>
    <t>11313</t>
  </si>
  <si>
    <t>Ð³Û³ëï³ÝÇ Ð³Ýñ³å»ïáõÃÛ³Ý í³ñã³ï³ñ³Íù³ÛÇÝ ÙÇ³íáñÝ»ñÇ ËáñÑñ¹³ÝÇß»ñÁ (½ÇÝ³Ýß³Ý, ³Ýí³ÝáõÙ ¨ ³ÛÉÝ), áñå»ë ûñ»Ýùáí ·ñ³Ýóí³Í ³åñ³Ýù³ÛÇÝ Ýß³Ý, ³åñ³ÝùÝ»ñÇ ³ñï³¹ñáõÃÛ³Ý, ³ßË³ï³ÝùÝ»ñÇ Ï³ï³ñÙ³Ý, Í³é³ÛáõÃÛáõÝÝ»ñÇ Ù³ïáõóÙ³Ý ·áñÍÁÝÃ³óÝ»ñáõÙ û·ï³·áñÍ»Éáõ ÃáõÛÉïí. Ñ³Ù³ñ</t>
  </si>
  <si>
    <t>11314</t>
  </si>
  <si>
    <t>Ð³Ù³ÛÝùÇ í³ñã³Ï³Ý ï³ñ³ÍùáõÙ Ù³ñ¹³ï³ñ ï³ùëáõ (µ³ó³éáõÃÛ³Ùµ »ñÃáõÕ³ÛÇÝ ï³ùëÇÝ»ñÇª ÙÇÏñá³íïáµáõëÝ»ñÇ) Í³é³ÛáõÃÛáõÝ Çñ³Ï³Ý³óÝ»Éáõ ÃáõÛÉïíáõÃÛ³Ý Ñ³Ù³ñ</t>
  </si>
  <si>
    <t>11315</t>
  </si>
  <si>
    <t>Ð³Ù³ÛÝùÇ í³ñã³Ï³Ý ï³ñ³ÍùáõÙ ù³Õ³ù³óÇ³Ï³Ý Ñá·»Ñ³Ý·ëïÇ (Ññ³Å»ßïÇ) ÍÇë³Ï³ï³ñáõÃÛ³Ý Í³é³ÛáõÃÛáõÝÝ»ñÇ Çñ³Ï³Ý³óÙ³Ý ¨ (Ï³Ù) Ù³ïáõóÙ³Ý ÃáõÛÉïíáõÃÛ³Ý Ñ³Ù³ñ</t>
  </si>
  <si>
    <t>11317</t>
  </si>
  <si>
    <t>Ð³Ù³ÛÝùÇ í³ñã³Ï³Ý ï³ñ³ÍùáõÙ ï»ËÝÇÏ³Ï³Ý ¨ Ñ³ïáõÏ Ýß³Ý³ÏáõÃÛ³Ý Ññ³í³éáõÃÛáõÝ Çñ³Ï³Ý³óÝ»Éáõ ÃáõÛÉïíáõÃÛ³Ý Ñ³Ù³ñ</t>
  </si>
  <si>
    <t>11318</t>
  </si>
  <si>
    <t>Ð³Ù³ÛÝùÇ ï³ñ³ÍùáõÙ ë³ÑÙ³Ý³÷³ÏÙ³Ý »ÝÃ³Ï³ Í³é³ÛáõÃÛ³Ý ûµÛ»ÏïÇ ·áñÍáõÝ»áõÃÛ³Ý ÃáõÛÉïíáõÃÛ³Ý Ñ³Ù³ñ</t>
  </si>
  <si>
    <t>11319</t>
  </si>
  <si>
    <t xml:space="preserve">²ÛÉ ï»Õ³Ï³Ý ïáõñù»ñ_x000D_
</t>
  </si>
  <si>
    <t>1140</t>
  </si>
  <si>
    <t>7146</t>
  </si>
  <si>
    <t>1141</t>
  </si>
  <si>
    <t>ø³Õ³ù³óÇ³Ï³Ý Ï³óáõÃÛ³Ý ³Ïï»ñ ·ñ³Ýó»Éáõ, ¹ñ³Ýó Ù³ëÇÝ ù³Õ³ù³óÇÝ»ñÇÝ ÏñÏÝ³ÏÇ íÏ³Û³Ï³ÝÝ»ñ, ù³Õ³ù³óÇ³Ï³Ý  Ï³óáõÃÛ³Ý ³Ïï»ñáõÙ Ï³ï³ñí³Í ·ñ³éáõÙÝ»ñáõÙ ÷á÷áËáõÃÛáõÝÝ»ñ, Éñ³óáõÝ»ñ, áõÕÕáõÙÝ»ñ Ï³ï³ñ»Éáõ ¨ í»ñ³Ï³Ý·ÝÙ³Ý Ï³å³ÏóáõÃÛ³Ùµ íÏ³Û³Ï³ÝÝ»ñ ï³Éáõ Ñ³Ù³ñ</t>
  </si>
  <si>
    <t>1142</t>
  </si>
  <si>
    <t>Üáï³ñ³ñ³Ï³Ý ·ñ³ë»ÝÛ³ÏÝ»ñÇ ÏáÕÙÇó Ýáï³ñ³Ï³Ý Í³é³ÛáõÃÛáõÝÝ»ñ Ï³ï³ñ»Éáõ, Ýáï³ñ³Ï³Ý Ï³ñ·áí í³í»ñ³óí³Í ÷³ëï³ÃÕÃ»ñÇ ÏñÏÝûñÇÝ³ÏÝ»ñ ï³Éáõ, Ýßí³Í Ù³ñÙÇÝÝ»ñÇ ÏáÕÙÇó ·áñÍ³ñùÝ»ñÇ Ý³Ë³·Í»ñ ¨ ¹ÇÙáõÙÝ»ñ Ï³½Ù»Éáõ, ÷³ëï³ÃÕÃ. å³ï×»Ý. Ñ³Ý»Éáõ ¨ ¹ñ³ÝóÇó ù³Õí³Íù. ï³Éáõ Ñ³Ù³ñ</t>
  </si>
  <si>
    <t>1200</t>
  </si>
  <si>
    <t>7300</t>
  </si>
  <si>
    <t>1230</t>
  </si>
  <si>
    <t>2.3 ÀÝÃ³óÇÏ ³ñï³ùÇÝ å³ßïáÝ³Ï³Ý ¹ñ³Ù³ßÝáñÑÝ»ñ`  ëï³óí³Í ÙÇç³½·³ÛÇÝ Ï³½Ù³Ï»ñåáõÃÛáõÝÝ»ñÇó</t>
  </si>
  <si>
    <t>7321</t>
  </si>
  <si>
    <t>1231</t>
  </si>
  <si>
    <t>Ð³Ù³ÛÝùÇ µÛáõç» Ùáõïù³·ñíáÕ ³ñï³ùÇÝ å³ßïáÝ³Ï³Ý ¹ñ³Ù³ßÝáñÑÝ»ñ` ëï³óí³Í ÙÇç³½·³ÛÇÝ Ï³½Ù³Ï»ñåáõÃÛáõÝÝ»ñÇó ÁÝÃ³óÇÏ Í³Ëë»ñÇ ýÇÝ³Ýë³íáñÙ³Ý Ýå³ï³Ïáí</t>
  </si>
  <si>
    <t>1240</t>
  </si>
  <si>
    <t>2.4 Î³åÇï³É ³ñï³ùÇÝ å³ßïáÝ³Ï³Ý ¹ñ³Ù³ßÝáñÑÝ»ñ`  ëï³óí³Í ÙÇç³½·³ÛÇÝ Ï³½Ù³Ï»ñåáõÃÛáõÝÝ»ñÇó</t>
  </si>
  <si>
    <t>7322</t>
  </si>
  <si>
    <t>1241</t>
  </si>
  <si>
    <t>Ð³Ù³ÛÝùÇ µÛáõç» Ùáõïù³·ñíáÕ ³ñï³ùÇÝ å³ßïáÝ³Ï³Ý ¹ñ³Ù³ßÝáñÑÝ»ñ` ëï³óí³Í ÙÇç³½·³ÛÇÝ Ï³½Ù³Ï»ñåáõÃÛáõÝÝ»ñÇó Ï³åÇï³É Í³Ëë»ñÇ ýÇÝ³Ýë³íáñÙ³Ý Ýå³ï³Ïáí</t>
  </si>
  <si>
    <t>1250</t>
  </si>
  <si>
    <t>7331</t>
  </si>
  <si>
    <t>1251</t>
  </si>
  <si>
    <t>ä»ï³Ï³Ý µÛáõç»Çó ýÇÝ³Ýë³Ï³Ý Ñ³Ù³Ñ³ñÃ»óÙ³Ý ëÏ½µáõÝùáí ïñ³Ù³¹ñíáÕ ¹áï³óÇ³Ý»ñ</t>
  </si>
  <si>
    <t>1255</t>
  </si>
  <si>
    <t>ä»ï³Ï³Ý µÛáõç»Çó ïñ³Ù³¹ñíáÕ Ýå³ï³Ï³ÛÇÝ Ñ³ïÏ³óáõÙÝ»ñ (ëáõµí»ÝóÇ³Ý»ñ)</t>
  </si>
  <si>
    <t>1260</t>
  </si>
  <si>
    <t>7332</t>
  </si>
  <si>
    <t>1261</t>
  </si>
  <si>
    <t>ä»ï³Ï³Ý µÛáõç»Çó Ï³åÇï³É Í³Ëë»ñÇ ýÇÝ³Ýë³íáñÙ³Ý Ýå³ï³Ï³ÛÇÝ Ñ³ïÏ³óáõÙÝ»ñ (ëáõµí»ÝóÇ³Ý»ñ)</t>
  </si>
  <si>
    <t>1300</t>
  </si>
  <si>
    <t>7400</t>
  </si>
  <si>
    <t>1320</t>
  </si>
  <si>
    <t>3.2 Þ³Ñ³µ³ÅÇÝÝ»ñ,                                         ³Û¹ ÃíáõÙ`</t>
  </si>
  <si>
    <t>7412</t>
  </si>
  <si>
    <t>1321</t>
  </si>
  <si>
    <t>´³ÅÝ»ïÇñ³Ï³Ý ÁÝÏ»ñáõÃÛáõÝÝ»ñáõÙ Ñ³Ù³ÛÝùÇ Ù³ëÝ³ÏóáõÃÛ³Ý ¹ÇÙ³ó Ñ³Ù³ÛÝùÇ µÛáõç»   Ï³ï³ñíáÕ Ù³ëÑ³ÝáõÙÝ»ñ  (ß³Ñ³µ³ÅÇÝÝ»ñ)</t>
  </si>
  <si>
    <t>1330</t>
  </si>
  <si>
    <t>7415</t>
  </si>
  <si>
    <t>1331</t>
  </si>
  <si>
    <t>Ð³Ù³ÛÝùÇ ë»÷³Ï³ÝáõÃÛáõÝ Ñ³Ù³ñíáÕ ÑáÕ»ñÇ í³ñÓ³í×³ñÝ»ñ</t>
  </si>
  <si>
    <t>1333</t>
  </si>
  <si>
    <t>Ð³Ù³ÛÝùÇ í³ñã³Ï³Ý ï³ñ³ÍùáõÙ ·ïÝíáÕ å»ïáõÃÛ³Ý ¨ Ñ³Ù³ÛÝùÇ ë»÷³Ï³ÝáõÃÛ³ÝÁ å³ïÏ³ÝáÕ ÑáÕ³Ù³ë»ñÇ Ï³éáõó³å³ïÙ³Ý Çñ³íáõÝùÇ ¹ÇÙ³ó ·³ÝÓíáÕ í³ñÓ³í×³ñÝ»ñ</t>
  </si>
  <si>
    <t>1334</t>
  </si>
  <si>
    <t>²ÛÉ ·áõÛùÇ í³ñÓ³Ï³ÉáõÃÛáõÝÇó Ùáõïù»ñ</t>
  </si>
  <si>
    <t>1340</t>
  </si>
  <si>
    <t>7421</t>
  </si>
  <si>
    <t>1342</t>
  </si>
  <si>
    <t>ä»ïáõÃÛ³Ý ÏáÕÙÇó ï»Õ³Ï³Ý ÇÝùÝ³Ï³é³í³ñÙ³Ý Ù³ñÙÇÝÝ»ñÇÝ å³ïíÇñ³Ïí³Í ÉÇ³½áñáõÃÛáõÝÝ»ñÇ Çñ³Ï³Ý³óÙ³Ý Í³Ëë»ñÇ ýÇÝ³Ýë³íáñÙ³Ý Ñ³Ù³ñ å»ï³Ï³Ý µÛáõç»Çó ëï³óíáÕ ÙÇçáóÝ»ñ</t>
  </si>
  <si>
    <t>1350</t>
  </si>
  <si>
    <t>7422</t>
  </si>
  <si>
    <t>1351</t>
  </si>
  <si>
    <t>13501</t>
  </si>
  <si>
    <t>Ð³Ù³ÛÝùÇ ï³ñ³ÍùáõÙ ß»ÝùÇ Ï³Ù ßÇÝáõÃÛ³Ý ³ñï³ùÇÝ ï»ëùÁ ÷á÷áËáÕ í»ñ³Ï³éáõóÙ³Ý ³ßË³ï³ÝùÝ»ñ Ï³ï³ñ»Éáõ Ñ»ï Ï³åí³Í ï»ËÝÇÏ³ïÝï»ë³Ï³Ý å³ÛÙ³ÝÝ»ñ Ùß³Ï»Éáõ ¨ Ñ³ëï³ï»Éáõ Ñ³Ù³ñ</t>
  </si>
  <si>
    <t>13502</t>
  </si>
  <si>
    <t>Ö³ñï³ñ. Ý³Ë³·Í. ÷³ëï³ÃÕÃ-áí Ý³Ë.ª ßÇÝ³ñ. ÃáõÛÉïí. å³Ñ³Ýç., µáÉáñ ßÇÝ³ñ³ñ. ³ßË³ï³Ýù-Ý Çñ³Ï³Ý. Ñ»ïá ß»Ýù-Ç ¨ ßÇÝáõÃ-»ñÇ (³Û¹ ÃíáõÙª ¹ñ³Ýó í»ñ³Ï³é-Á, í»ñ³Ï³Ý·Ý-Á, áõÅ»Õ-Á, ³ñ¹Ç³Ï-Á, ÁÝ¹É³ÛÝ-Ý áõ µ³ñ»Ï³ñ·-Á) Ï³éáõó. ³í³ñïÁ ³í³ñï. ³Ïïáí ÷³ëï³·ñ. Ó¨³Ï»ñå. Ñ³Ù³ñ</t>
  </si>
  <si>
    <t>13503</t>
  </si>
  <si>
    <t>Ö³ñï³ñ³å»ï³ßÇÝ³ñ³ñ³Ï³Ý Ý³Ë³·Í³ÛÇÝ ÷³ëï³ÃÕÃ»ñáí Ý³Ë³ï»ëí³Í ³ßË³ï³ÝùÝ»ñÝ ³í³ñï»Éáõó Ñ»ïá ß³Ñ³·áñÍÙ³Ý ÃáõÛÉïíáõÃÛ³Ý Ó¨³Ï»ñåÙ³Ý Ñ³Ù³ñ</t>
  </si>
  <si>
    <t>13505</t>
  </si>
  <si>
    <t>Ð³Ù³ÛÝùÇ ÏáÕÙÇó Ï³½Ù³Ï»ñåíáÕ ÙñóáõÛÃÝ»ñÇ ¨ ³×áõñ¹Ý»ñÇ Ù³ëÝ³ÏóáõÃÛ³Ý Ñ³Ù³ñ</t>
  </si>
  <si>
    <t>13507</t>
  </si>
  <si>
    <t>Ð³Ù³ÛÝùÇ ÏáÕÙÇó ³Õµ³Ñ³ÝáõÃÛ³Ý í×³ñ í×³ñáÕÝ»ñÇ Ñ³Ù³ñ ³Õµ³Ñ³ÝáõÃÛ³Ý ³ßË³ï³ÝùÝ»ñÁ Ï³½Ù³Ï»ñå»Éáõ Ñ³Ù³ñ</t>
  </si>
  <si>
    <t>13508</t>
  </si>
  <si>
    <t>Ð³Ù³ÛÝùÇ ÏáÕÙÇó Çñ³í³µ³Ý³Ï³Ý ³ÝÓ³Ýó Ï³Ù ³ÝÑ³ï Ó»éÝ³ñÏ³ï»ñ»ñÇÝ ßÇÝ³ñ³ñ³Ï³Ý ¨ Ëáßáñ »½ñ³ã³÷Ç ³ÕµÇ Ñ³í³ùÙ³Ý ¨ ÷áË³¹ñÙ³Ý, ÇÝãå»ë Ý³¨ ³Õµ³Ñ³ÝáõÃÛ³Ý í×³ñ í×³ñáÕÝ»ñÇÝ ßÇÝ³ñ³ñ³Ï³Ý  ¨ Ëáßáñ »½ñ³ã³÷Ç ³ÕµÇ ÇÝùÝáõñáõÛÝ Ñ³í³ùÙ³Ý ¨ ÷áË³¹ñÙ³Ý ÃáõÛÉïíáõÃÛ³Ý Ñ³Ù³ñ</t>
  </si>
  <si>
    <t>13512</t>
  </si>
  <si>
    <t>Ð³Ù³ÛÝùÇ ÏáÕÙÇó Ï³é³í³ñíáÕ µ³½Ù³µÝ³Ï³ñ³Ý ß»Ýù»ñÇ ÁÝ¹Ñ³Ýáõñ µ³ÅÝ³ÛÇÝ ë»÷³Ï³ÝáõÃÛ³Ý å³Ñå³ÝÙ³Ý å³ñï³¹Çñ ÝáñÙ»ñÇ Ï³ï³ñÙ³Ý Ñ³Ù³ñ</t>
  </si>
  <si>
    <t>13513</t>
  </si>
  <si>
    <t>Ð³Ù³ÛÝù³ÛÇÝ »ÝÃ³Ï³ÛáõÃÛ³Ý Ù³ÝÏ³å³ñï»½Ç Í³é³ÛáõÃÛáõÝÇó û·ïíáÕÝ»ñÇ Ñ³Ù³ñ</t>
  </si>
  <si>
    <t>13514</t>
  </si>
  <si>
    <t>Ð³Ù³ÛÝù³ÛÇÝ »ÝÃ³Ï³ÛáõÃÛ³Ý ³ñï³¹åñáó³Ï³Ý ¹³ëïÇ³ñ³ÏáõÃÛ³Ý Ñ³ëï³ïáõÃÛáõÝÝ»ñÇ (»ñ³Åßï³Ï³Ý, ÝÏ³ñã³Ï³Ý ¨ ³ñí»ëïÇ ¹åñáóÝ»ñ ¨ ³ÛÉÝ) Í³é³ÛáõÃÛáõÝÝ»ñÇó û·ïíáÕÝ»ñÇ Ñ³Ù³ñ</t>
  </si>
  <si>
    <t>13516</t>
  </si>
  <si>
    <t>Ð³Ù³ÛÝù³ÛÇÝ ë»÷³Ï³ÝáõÃÛáõÝ Ñ³Ý¹Çë³óáÕ å³ïÙáõÃÛ³Ý ¨ Ùß³ÏáõÛÃÇ ³Ýß³ñÅ Ñáõß³ñÓ³ÝÝ»ñÇ ¨ Ñ³Ù³ÛÝù³ÛÇÝ »ÝÃ³Ï³ÛáõÃÛ³Ý Ã³Ý·³ñ³ÝÝ»ñÇ ÙáõïùÇ Ñ³Ù³ñ</t>
  </si>
  <si>
    <t>13517</t>
  </si>
  <si>
    <t>Ð³Ù³ÛÝù. ë»÷. Ñ³Ý¹-áÕ ÁÝ¹Ñ³Ýáõñ û·ï³·áñÍ. ÷áÕáó-áõÙ ¨ Ññ³å³ñ³Ï-áõÙ (µ³ó. µ³Ï³ÛÇÝ ï³ñ³Íù-Ç, áõëáõÙÝ., ÏñÃ., Ùß³ÏáõÃ. ¨ ³éáÕç. Ñ³ëï³ï-»ñÇ, å»ï. Ï³é³í³ñÙ³Ý ¨ ï»Õ. ÇÝùÝ³Ï³é. Ù³ñÙÇÝ-Ç í³ñã. ß»Ýù-Ç Ñ³ñ³ÏÇó ï³ñ³Íù-Ç) ³íïáïñ. ÙÇçáóÝ ³íïáÏ³Û³Ý³ï. Ï³Û³Ý»Éáõ Ñ³Ù³ñ</t>
  </si>
  <si>
    <t>13518</t>
  </si>
  <si>
    <t>Ð³Ù³ÛÝùÇ ³ñËÇíÇó ÷³ëï³ÃÕÃ»ñÇ å³ï×»ÝÝ»ñ ïñ³Ù³¹ñ»Éáõ Ñ³Ù³ñ</t>
  </si>
  <si>
    <t>13519</t>
  </si>
  <si>
    <t>Ð³Ù³ÛÝùÝ ëå³ë³ñÏáÕ ³Ý³ëÝ³µáõÛÅÇ Í³é³ÛáõÃÛáõÝÝ»ñÇ ¹ÇÙ³ó</t>
  </si>
  <si>
    <t>13520</t>
  </si>
  <si>
    <t>²ÛÉ ï»Õ³Ï³Ý í×³ñÝ»ñ</t>
  </si>
  <si>
    <t>1352</t>
  </si>
  <si>
    <t>Ð³Ù³ÛÝùÇ í³ñã³Ï³Ý ï³ñ³ÍùáõÙ ÇÝùÝ³Ï³Ù Ï³éáõóí³Í ß»Ýù»ñÇ, ßÇÝáõÃÛáõÝÝ»ñÇ ûñÇÝ³Ï³Ý³óÙ³Ý Ñ³Ù³ñ í×³ñÝ»ñ</t>
  </si>
  <si>
    <t>1360</t>
  </si>
  <si>
    <t>7431</t>
  </si>
  <si>
    <t>1361</t>
  </si>
  <si>
    <t>ì³ñã³Ï³Ý Çñ³í³Ë³ËïáõÙÝ»ñÇ Ñ³Ù³ñ ï»Õ³Ï³Ý ÇÝùÝ³Ï³é³í³ñÙ³Ý Ù³ñÙÇÝÝ»ñÇ ÏáÕÙÇó å³ï³ëË³Ý³ïíáõÃÛ³Ý ÙÇçáóÝ»ñÇ ÏÇñ³éáõÙÇó »Ï³ÙáõïÝ»ñ</t>
  </si>
  <si>
    <t>1362</t>
  </si>
  <si>
    <t>Øáõïù»ñ Ñ³Ù³ÛÝùÇ µÛáõç»Ç ÝÏ³ïÙ³Ùµ ëï³ÝÓÝ³Í å³ÛÙ³Ý³·ñ³ÛÇÝ å³ñï³íáñáõÃÛáõÝÝ»ñÇ ãÏ³ï³ñÙ³Ý ¹ÇÙ³ó ·³ÝÓíáÕ ïáõÛÅ»ñÇó</t>
  </si>
  <si>
    <t>1370</t>
  </si>
  <si>
    <t>7441</t>
  </si>
  <si>
    <t>1372</t>
  </si>
  <si>
    <t>üÇ½. ³ÝÓ. ¨ Ï³½Ù³Ï»ñå. ÝíÇñ³µ»ñ. Ñ³Ù³ÛÝùÇÝ, í»ñçÇÝÇë »ÝÃ³Ï³ µÛáõç»ï³ÛÇÝ ÑÇÙÝ. ïÝûñÇÝÙ³ÝÝ ³Ýó³Í ·áõÛùÇ (ÑÇÙÝ.ÙÇçáó Ï³Ù áã ÝÛáõÃ. ³ÏïÇí ãÑ³Ý¹Çë.) Çñ³óáõÙÇó ¨ ¹ñ³Ù³Ï³Ý ÙÇçáóÝ»ñÇó ÁÝÃ. Í³Ëë»ñÇ ýÇÝ³Ýë. Ñ³Ù³ñ Ñ³Ù³ÛÝùÇ µÛáõç» ëï³ó. Ùáõïù»ñª ïñ³Ù³¹ñ. Ý»ñùÇÝ ³Õµ.</t>
  </si>
  <si>
    <t>1380</t>
  </si>
  <si>
    <t>7442</t>
  </si>
  <si>
    <t>1381</t>
  </si>
  <si>
    <t>ÜíÇñ³ïí,Å³é³Ý·.Çñ³í.ýÇ½ÇÏ.³ÝÓ.¨ Ï³½Ù³Ï.Ñ³Ù³ÛÝù,í»ñç.»ÝÃ.µÛáõç»ï.ÑÇÙÝ³ñÏ.ïÝûñÇÝ.³Ýó³Í ·áõÛùÇ (ÑÇÙÝ³Ï³Ý ÙÇçáó Ï³Ù áã ÝÛáõÃ³Ï³Ý ³ÏïÇí ãÑ³Ý¹Çë³óáÕ) Çñ³ó.¨ ¹ñ³Ù.ÙÇçáó.Ï³åÇï³ÉÍ³Ëë»ñÇ ýÇÝ³Ýë.Ñ³Ù.Ñ³Ù³ÛÝùÇ µÛáõç» ëï³óí³Í Ùáõïù»ñ` ïñ³Ù³¹.³ñï³ùÇÝ ³ÕµÛáõñ.</t>
  </si>
  <si>
    <t>1390</t>
  </si>
  <si>
    <t>7451</t>
  </si>
  <si>
    <t>1391</t>
  </si>
  <si>
    <t>Ð³Ù³ÛÝùÇ ·áõÛùÇÝ å³ï×³é³Í íÝ³ëÝ»ñÇ ÷áËÑ³ïáõóáõÙÇó Ùáõïù»ñ</t>
  </si>
  <si>
    <t>1392</t>
  </si>
  <si>
    <t>ì³ñã³Ï³Ý µÛáõç»Ç å³Ñáõëï³ÛÇÝ ýáÝ¹Çó ýáÝ¹³ÛÇÝ µÛáõç» Ï³ï³ñíáÕ Ñ³ïÏ³óáõÙÝ»ñÇó Ùáõïù»ñ</t>
  </si>
  <si>
    <t>1393</t>
  </si>
  <si>
    <t>úñ»Ýùáí ¨ Çñ³í³Ï³Ý ³ÛÉ ³Ïï»ñáí ë³ÑÙ³Ýí³Í` Ñ³Ù³ÛÝùÇ µÛáõç»Ç Ùáõïù³·ñÙ³Ý »ÝÃ³Ï³ ³ÛÉ »Ï³ÙáõïÝ»ñ</t>
  </si>
  <si>
    <t>´³ÅÇÝ</t>
  </si>
  <si>
    <t>ÊáõÙµ</t>
  </si>
  <si>
    <t>¸³ë</t>
  </si>
  <si>
    <t>ÀÜ¸²ØºÜÀ Ì²Êêºð</t>
  </si>
  <si>
    <t>2100</t>
  </si>
  <si>
    <t>01</t>
  </si>
  <si>
    <t>0</t>
  </si>
  <si>
    <t>ÀÜ¸Ð²Üàôð ´ÜàôÚÂÆ Ð²Üð²ÚÆÜ Ì²è²ÚàôÂÚàôÜÜºð</t>
  </si>
  <si>
    <t>2110</t>
  </si>
  <si>
    <t>1</t>
  </si>
  <si>
    <t>úñ»Ýë¹Çñ ¨ ·áñÍ³¹Çñ  Ù³ñÙÇÝÝ»ñ, å»ï³Ï³Ý Ï³é³í³ñáõÙ, ýÇÝ³Ýë³Ï³Ý ¨ Ñ³ñÏ³µÛáõç»ï³ÛÇÝ Ñ³ñ³µ»ñáõÃÛáõÝÝ»ñ, ³ñï³ùÇÝ Ñ³ñ³µ»ñáõÃÛáõÝÝ»ñ</t>
  </si>
  <si>
    <t>áñÇó`</t>
  </si>
  <si>
    <t>2111</t>
  </si>
  <si>
    <t>úñ»Ýë¹Çñ ¨  ·áñÍ³¹Çñ Ù³ñÙÇÝÝ»ñ, å»ï³Ï³Ý Ï³é³í³ñáõÙ</t>
  </si>
  <si>
    <t>3</t>
  </si>
  <si>
    <t>2130</t>
  </si>
  <si>
    <t>ÀÝ¹Ñ³Ýáõñ µÝáõÛÃÇ Í³é³ÛáõÃÛáõÝÝ»ñ</t>
  </si>
  <si>
    <t>2131</t>
  </si>
  <si>
    <t>²ßË³ï³Ï³½ÙÇ /Ï³¹ñ»ñÇ/ ·Íáí ÁÝ¹Ñ³Ýáõñ µÝáõÛÃÇ Í³é³ÛáõÃÛáõÝÝ»ñ</t>
  </si>
  <si>
    <t>5</t>
  </si>
  <si>
    <t>2160</t>
  </si>
  <si>
    <t>6</t>
  </si>
  <si>
    <t>ÀÝ¹Ñ³Ýáõñ µÝáõÛÃÇ Ñ³Ýñ³ÛÇÝ Í³é³ÛáõÃÛáõÝÝ»ñ (³ÛÉ ¹³ë»ñÇÝ ãå³ïÏ³ÝáÕ)</t>
  </si>
  <si>
    <t>2161</t>
  </si>
  <si>
    <t>2200</t>
  </si>
  <si>
    <t>02</t>
  </si>
  <si>
    <t>ä²Þîä²ÜàôÂÚàôÜ</t>
  </si>
  <si>
    <t>2</t>
  </si>
  <si>
    <t>2250</t>
  </si>
  <si>
    <t>ä³ßïå³ÝáõÃÛáõÝ (³ÛÉ ¹³ë»ñÇÝ ãå³ïÏ³ÝáÕ)</t>
  </si>
  <si>
    <t>2251</t>
  </si>
  <si>
    <t>2400</t>
  </si>
  <si>
    <t>04</t>
  </si>
  <si>
    <t>îÜîºê²Î²Ü Ð²ð²´ºðàôÂÚàôÜÜºð</t>
  </si>
  <si>
    <t>4</t>
  </si>
  <si>
    <t>2450</t>
  </si>
  <si>
    <t>îñ³Ýëåáñï</t>
  </si>
  <si>
    <t>2451</t>
  </si>
  <si>
    <t>Ö³Ý³å³ñÑ³ÛÇÝ ïñ³Ýëåáñï</t>
  </si>
  <si>
    <t>2455</t>
  </si>
  <si>
    <t>ÊáÕáí³Ï³ß³ñ³ÛÇÝ ¨ ³ÛÉ ïñ³Ýëåáñï</t>
  </si>
  <si>
    <t>7</t>
  </si>
  <si>
    <t>2490</t>
  </si>
  <si>
    <t>9</t>
  </si>
  <si>
    <t>îÝï»ë³Ï³Ý Ñ³ñ³µ»ñáõÃÛáõÝÝ»ñ (³ÛÉ ¹³ë»ñÇÝ ãå³ïÏ³ÝáÕ)</t>
  </si>
  <si>
    <t>2491</t>
  </si>
  <si>
    <t>2500</t>
  </si>
  <si>
    <t>05</t>
  </si>
  <si>
    <t>Þðæ²Î²  ØÆæ²ì²ÚðÆ ä²Þîä²ÜàôÂÚàôÜ</t>
  </si>
  <si>
    <t>2510</t>
  </si>
  <si>
    <t>²Õµ³Ñ³ÝáõÙ</t>
  </si>
  <si>
    <t>2511</t>
  </si>
  <si>
    <t>2530</t>
  </si>
  <si>
    <t>Þñç³Ï³ ÙÇç³í³ÛñÇ ³ÕïáïÙ³Ý ¹»Ù å³Ûù³ñ</t>
  </si>
  <si>
    <t>2531</t>
  </si>
  <si>
    <t>ú¹Ç ³ÕïáïÙ³Ý ¹»Ù å³Ûù³ñ</t>
  </si>
  <si>
    <t>2560</t>
  </si>
  <si>
    <t>Þñç³Ï³ ÙÇç³í³ÛñÇ å³ßïå³ÝáõÃÛáõÝ  (³ÛÉ ¹³ë»ñÇÝ ãå³ïÏ³ÝáÕ)</t>
  </si>
  <si>
    <t>2561</t>
  </si>
  <si>
    <t>2600</t>
  </si>
  <si>
    <t>06</t>
  </si>
  <si>
    <t>´Ü²Î²ð²Ü²ÚÆÜ ÞÆÜ²ð²ðàôÂÚàôÜ ºì ÎàØàôÜ²È Ì²è²ÚàôÂÚàôÜÜºð</t>
  </si>
  <si>
    <t>2610</t>
  </si>
  <si>
    <t>´Ý³Ï³ñ³Ý³ÛÇÝ ßÇÝ³ñ³ñáõÃÛáõÝ</t>
  </si>
  <si>
    <t>2611</t>
  </si>
  <si>
    <t>2640</t>
  </si>
  <si>
    <t>öáÕáóÝ»ñÇ Éáõë³íáñáõÙ</t>
  </si>
  <si>
    <t>2641</t>
  </si>
  <si>
    <t>2700</t>
  </si>
  <si>
    <t>07</t>
  </si>
  <si>
    <t>²èàÔæ²ä²ÐàôÂÚàôÜ</t>
  </si>
  <si>
    <t>2760</t>
  </si>
  <si>
    <t>²éáÕç³å³ÑáõÃÛáõÝ (³ÛÉ ¹³ë»ñÇÝ ãå³ïÏ³ÝáÕ)</t>
  </si>
  <si>
    <t>2800</t>
  </si>
  <si>
    <t>08</t>
  </si>
  <si>
    <t>Ð²Ü¶Æêî, ØÞ²ÎàôÚÂ ºì ÎðàÜ</t>
  </si>
  <si>
    <t>2810</t>
  </si>
  <si>
    <t>Ð³Ý·ëïÇ ¨ ëåáñïÇ Í³é³ÛáõÃÛáõÝÝ»ñ</t>
  </si>
  <si>
    <t>2811</t>
  </si>
  <si>
    <t>2820</t>
  </si>
  <si>
    <t>Øß³ÏáõÃ³ÛÇÝ Í³é³ÛáõÃÛáõÝÝ»ñ</t>
  </si>
  <si>
    <t>2821</t>
  </si>
  <si>
    <t>¶ñ³¹³ñ³ÝÝ»ñ</t>
  </si>
  <si>
    <t>2822</t>
  </si>
  <si>
    <t>Â³Ý·³ñ³ÝÝ»ñ ¨ óáõó³ëñ³ÑÝ»ñ</t>
  </si>
  <si>
    <t>2823</t>
  </si>
  <si>
    <t>Øß³ÏáõÛÃÇ ïÝ»ñ, ³ÏáõÙµÝ»ñ, Ï»ÝïñáÝÝ»ñ</t>
  </si>
  <si>
    <t>2824</t>
  </si>
  <si>
    <t>²ÛÉ Ùß³ÏáõÃ³ÛÇÝ Ï³½Ù³Ï»ñåáõÃÛáõÝÝ»ñ</t>
  </si>
  <si>
    <t>2900</t>
  </si>
  <si>
    <t>09</t>
  </si>
  <si>
    <t>ÎðÂàôÂÚàôÜ</t>
  </si>
  <si>
    <t>2910</t>
  </si>
  <si>
    <t>Ü³Ë³¹åñáó³Ï³Ý ¨ ï³ññ³Ï³Ý ÁÝ¹Ñ³Ýáõñ ÏñÃáõÃÛáõÝ</t>
  </si>
  <si>
    <t>2911</t>
  </si>
  <si>
    <t>Ü³Ë³¹åñáó³Ï³Ý ÏñÃáõÃÛáõÝ</t>
  </si>
  <si>
    <t>2950</t>
  </si>
  <si>
    <t>Àëï Ù³Ï³ñ¹³ÏÝ»ñÇ ã¹³ë³Ï³ñ·íáÕ ÏñÃáõÃÛáõÝ</t>
  </si>
  <si>
    <t>2951</t>
  </si>
  <si>
    <t>²ñï³¹åñáó³Ï³Ý ¹³ëïÇ³ñ³ÏáõÃÛáõÝ</t>
  </si>
  <si>
    <t>3000</t>
  </si>
  <si>
    <t>10</t>
  </si>
  <si>
    <t>êàòÆ²È²Î²Ü ä²Þîä²ÜàôÂÚàôÜ</t>
  </si>
  <si>
    <t>3040</t>
  </si>
  <si>
    <t>ÀÝï³ÝÇùÇ ³Ý¹³ÙÝ»ñ ¨ ½³í³ÏÝ»ñ</t>
  </si>
  <si>
    <t>3041</t>
  </si>
  <si>
    <t>3070</t>
  </si>
  <si>
    <t>êáóÇ³É³Ï³Ý Ñ³ïáõÏ ³ñïáÝáõÃÛáõÝÝ»ñ (³ÛÉ ¹³ë»ñÇÝ ãå³ïÏ³ÝáÕ)</t>
  </si>
  <si>
    <t>3071</t>
  </si>
  <si>
    <t>3100</t>
  </si>
  <si>
    <t>11</t>
  </si>
  <si>
    <t>ÐÆØÜ²Î²Ü ´²ÄÆÜÜºðÆÜ â¸²êìàÔ ä²Ðàôêî²ÚÆÜ üàÜ¸ºð</t>
  </si>
  <si>
    <t>3110</t>
  </si>
  <si>
    <t>ÐÐ Ï³é³í³ñáõÃÛ³Ý ¨ Ñ³Ù³ÛÝùÝ»ñÇ å³Ñáõëï³ÛÇÝ ýáÝ¹</t>
  </si>
  <si>
    <t>3112</t>
  </si>
  <si>
    <t>ÐÐ Ñ³Ù³ÛÝùÝ»ñÇ å³Ñáõëï³ÛÇÝ ýáÝ¹</t>
  </si>
  <si>
    <t>NN</t>
  </si>
  <si>
    <t>x</t>
  </si>
  <si>
    <t>4111</t>
  </si>
  <si>
    <t>- ²ßË³ïáÕÝ»ñÇ ³ßË³ï³í³ñÓ»ñ ¨ Ñ³í»É³í×³ñÝ»ñ</t>
  </si>
  <si>
    <t>4112</t>
  </si>
  <si>
    <t>- ä³ñ·¨³ïñáõÙÝ»ñ, ¹ñ³Ù³Ï³Ý Ëñ³ËáõëáõÙÝ»ñ ¨ Ñ³ïáõÏ í×³ñÝ»ñ</t>
  </si>
  <si>
    <t>4212</t>
  </si>
  <si>
    <t>- ¾Ý»ñ·»ïÇÏ Í³é³ÛáõÃÛáõÝÝ»ñ</t>
  </si>
  <si>
    <t>4213</t>
  </si>
  <si>
    <t>- ÎáÙáõÝ³É Í³é³ÛáõÃÛáõÝÝ»ñ</t>
  </si>
  <si>
    <t>4214</t>
  </si>
  <si>
    <t>- Î³åÇ Í³é³ÛáõÃÛáõÝÝ»ñ</t>
  </si>
  <si>
    <t>4215</t>
  </si>
  <si>
    <t>- ²å³Ñáí³·ñ³Ï³Ý Í³Ëë»ñ</t>
  </si>
  <si>
    <t>4216</t>
  </si>
  <si>
    <t>- ¶áõÛùÇ ¨ ë³ñù³íáñáõÙÝ»ñÇ í³ñÓ³Ï³ÉáõÃÛáõÝ</t>
  </si>
  <si>
    <t>4221</t>
  </si>
  <si>
    <t>- Ü»ñùÇÝ ·áñÍáõÕáõÙÝ»ñ</t>
  </si>
  <si>
    <t>4222</t>
  </si>
  <si>
    <t>- ²ñï³ë³ÑÙ³ÝÛ³Ý ·áñÍáõÕáõÙÝ»ñÇ ·Íáí Í³Ëë»ñ</t>
  </si>
  <si>
    <t>4231</t>
  </si>
  <si>
    <t>- ì³ñã³Ï³Ý Í³é³ÛáõÃÛáõÝÝ»ñ</t>
  </si>
  <si>
    <t>4232</t>
  </si>
  <si>
    <t>- Ð³Ù³Ï³ñ·ã³ÛÇÝ Í³é³ÛáõÃÛáõÝÝ»ñ</t>
  </si>
  <si>
    <t>4233</t>
  </si>
  <si>
    <t>4234</t>
  </si>
  <si>
    <t>- î»Õ»Ï³ïí³Ï³Ý Í³é³ÛáõÃÛáõÝÝ»ñ</t>
  </si>
  <si>
    <t>4235</t>
  </si>
  <si>
    <t>- Î³é³í³ñã³Ï³Ý Í³é³ÛáõÃÛáõÝÝ»ñ</t>
  </si>
  <si>
    <t>4237</t>
  </si>
  <si>
    <t>- ÀÝ¹Ñ³Ýáõñ µÝáõÛÃÇ ³ÛÉ Í³é³ÛáõÃÛáõÝÝ»ñ</t>
  </si>
  <si>
    <t>4239</t>
  </si>
  <si>
    <t>4241</t>
  </si>
  <si>
    <t>- Ø³ëÝ³·Çï³Ï³Ý Í³é³ÛáõÃÛáõÝÝ»ñ</t>
  </si>
  <si>
    <t>4251</t>
  </si>
  <si>
    <t>- Þ»Ýù»ñÇ ¨ Ï³éáõÛóÝ»ñÇ ÁÝÃ³óÇÏ Ýáñá·áõÙ ¨ å³Ñå³ÝáõÙ</t>
  </si>
  <si>
    <t>4252</t>
  </si>
  <si>
    <t>- Ø»ù»Ý³Ý»ñÇ ¨ ë³ñù³íáñáõÙÝ»ñÇ ÁÝÃ³óÇÏ Ýáñá·áõÙ ¨ å³Ñå³ÝáõÙ</t>
  </si>
  <si>
    <t>4261</t>
  </si>
  <si>
    <t>- ¶ñ³ë»ÝÛ³Ï³ÛÇÝ ÝÛáõÃ»ñ ¨ Ñ³·áõëï</t>
  </si>
  <si>
    <t>4264</t>
  </si>
  <si>
    <t>- îñ³Ýëåáñï³ÛÇÝ ÝÛáõÃ»ñ</t>
  </si>
  <si>
    <t>4267</t>
  </si>
  <si>
    <t>- Î»Ýó³Õ³ÛÇÝ ¨ Ñ³Ýñ³ÛÇÝ ëÝÝ¹Ç ÝÛáõÃ»ñ</t>
  </si>
  <si>
    <t>4269</t>
  </si>
  <si>
    <t>- êáõµëÇ¹Ç³Ý»ñ áã ýÇÝ³Ýë³Ï³Ý å»ï³Ï³Ý (Ñ³Ù³ÛÝù³ÛÇÝ) Ï³½Ù³Ï»ñåáõÃÛáõÝÝ»ñÇÝ</t>
  </si>
  <si>
    <t>4511</t>
  </si>
  <si>
    <t>4637</t>
  </si>
  <si>
    <t>4657</t>
  </si>
  <si>
    <t>- ²ÛÉ Ýå³ëïÝ»ñ µÛáõç»Çó</t>
  </si>
  <si>
    <t>4729</t>
  </si>
  <si>
    <t>4819</t>
  </si>
  <si>
    <t>- ä³ñï³¹Çñ í×³ñÝ»ñ</t>
  </si>
  <si>
    <t>4823</t>
  </si>
  <si>
    <t>- ä³Ñáõëï³ÛÇÝ ÙÇçáóÝ»ñ</t>
  </si>
  <si>
    <t>4891</t>
  </si>
  <si>
    <t>5112</t>
  </si>
  <si>
    <t>- Þ»Ýù»ñÇ ¨ ßÇÝáõÃÛáõÝÝ»ñÇ Ï³éáõóáõÙ</t>
  </si>
  <si>
    <t>5113</t>
  </si>
  <si>
    <t>- Þ»Ýù»ñÇ ¨ ßÇÝáõÃÛáõÝÝ»ñÇ Ï³åÇï³É í»ñ³Ýáñá·áõÙ</t>
  </si>
  <si>
    <t>5121</t>
  </si>
  <si>
    <t>- îñ³Ýëåáñï³ÛÇÝ ë³ñù³íáñáõÙÝ»ñ</t>
  </si>
  <si>
    <t>5122</t>
  </si>
  <si>
    <t>- ì³ñã³Ï³Ý ë³ñù³íáñáõÙÝ»ñ</t>
  </si>
  <si>
    <t>- ²ÛÉ Ù»ù»Ý³Ý»ñ ¨ ë³ñù³íáñáõÙÝ»ñ</t>
  </si>
  <si>
    <t>5129</t>
  </si>
  <si>
    <t>5134</t>
  </si>
  <si>
    <t>- Ü³Ë³·Í³Ñ»ï³½áï³Ï³Ý Í³Ëë»ñ</t>
  </si>
  <si>
    <t>²ÜÞ²ðÄ ¶àôÚøÆ Æð²òàôØÆò Øàôîøºð</t>
  </si>
  <si>
    <t>8111</t>
  </si>
  <si>
    <t>ÐàÔÆ Æð²òàôØÆò Øàôîøºð</t>
  </si>
  <si>
    <t>8411</t>
  </si>
  <si>
    <t>8010</t>
  </si>
  <si>
    <t>ÀÜ¸²ØºÜÀ`</t>
  </si>
  <si>
    <t>8100</t>
  </si>
  <si>
    <t>². ÜºðøÆÜ ²Ô´ÚàôðÜºð</t>
  </si>
  <si>
    <t>8160</t>
  </si>
  <si>
    <t>2. üÆÜ²Üê²Î²Ü ²ÎîÆìÜºð</t>
  </si>
  <si>
    <t>8190</t>
  </si>
  <si>
    <t>2.3. Ð³Ù³ÛÝùÇ µÛáõç»Ç ÙÇçáóÝ»ñÇ ï³ñ»ëÏ½µÇ ³½³ï  ÙÝ³óáñ¹Á`</t>
  </si>
  <si>
    <t>8191</t>
  </si>
  <si>
    <t>2.3.1. Ð³Ù³ÛÝùÇ µÛáõç»Ç í³ñã³Ï³Ý Ù³ëÇ ÙÇçáóÝ»ñÇ ï³ñ»ëÏ½µÇ ³½³ï ÙÝ³óáñ¹</t>
  </si>
  <si>
    <t>9320</t>
  </si>
  <si>
    <t>8192</t>
  </si>
  <si>
    <t xml:space="preserve"> - »ÝÃ³Ï³ ¿ áõÕÕÙ³Ý Ñ³Ù³ÛÝùÇ µÛáõç»Ç í³ñã³Ï³Ý Ù³ëÇó Ý³Ëáñ¹ ï³ñáõÙ ýÇÝ³Ýë³íáñÙ³Ý »ÝÃ³Ï³, ë³Ï³ÛÝ ãýÇÝ³Ýë³íáñí³Í`³éÏ³ å³ñï³íáñáõÃÛáõÝÝ»ñÇ Ï³ï³ñÙ³ÝÁ</t>
  </si>
  <si>
    <t>8193</t>
  </si>
  <si>
    <t>- »ÝÃ³Ï³ ¿ áõÕÕÙ³Ý Ñ³Ù³ÛÝùÇ µÛáõç»Ç ýáÝ¹³ÛÇÝ  Ù³ë</t>
  </si>
  <si>
    <t>8194</t>
  </si>
  <si>
    <t xml:space="preserve"> 2.3.2. Ð³Ù³ÛÝùÇ µÛáõç»Ç ýáÝ¹³ÛÇÝ Ù³ëÇ ÙÇçáóÝ»ñÇ ï³ñ»ëÏ½µÇ ÙÝ³óáñ¹</t>
  </si>
  <si>
    <t>9330</t>
  </si>
  <si>
    <t>8195</t>
  </si>
  <si>
    <t>- ³é³Ýó í³ñã³Ï³Ý Ù³ëÇ ÙÇçáóÝ»ñÇ ï³ñ»ëÏ½µÇ ³½³ï ÙÝ³óáñ¹Çó ýáÝ¹³ÛÇÝ  Ù³ë Ùáõïù³·ñÙ³Ý »ÝÃ³Ï³ ·áõÙ³ñÇ</t>
  </si>
  <si>
    <t>8196</t>
  </si>
  <si>
    <t>- í³ñã³Ï³Ý Ù³ëÇ ÙÇçáóÝ»ñÇ ï³ñ»ëÏ½µÇ ³½³ï ÙÝ³óáñ¹Çó ýáÝ¹³ÛÇÝ  Ù³ë Ùáõïù³·ñÙ³Ý »ÝÃ³Ï³ ·áõÙ³ñÁ</t>
  </si>
  <si>
    <t>´Ûáõç»ï³ÛÇÝ Í³Ëë»ñÇ ·áñÍ³é³Ï³Ý ¹³ë³Ï³ñ·Ù³Ý µ³ÅÇÝÝ»ñÇ, ËÙµ»ñÇ ¨ ¹³ë»ñÇ, ÇÝãå»ë Ý³¨ µÛáõç»ï³ÛÇÝ Í³Ëë»ñÇ ïÝï»ë³·Çï³Ï³Ý ¹³ë³Ï³ñ·Ù³Ý Ñá¹í³ÍÝ»ñÇ ³Ýí³ÝáõÙÝ»ñÁ</t>
  </si>
  <si>
    <t>1. Î³é³í³ñÙ³Ý Ù³ñÙÝÇ å³Ñå³ÝáõÙ</t>
  </si>
  <si>
    <t>1. ø³Õ³ù³óÇ³Ï³Ý Ï³óáõÃÛ³Ý ³Ïï»ñÇ ·ñ³ÝóÙ³Ý Í³é³ÛáõÃÛ³Ý ·áñÍáõÝ»áõÃÛ³Ý Ï³½Ù³Ï»ñåáõÙ (å³ïíÇñ³Ïí³Í ÉÇ³½áñáõÃÛáõÝÝ»ñ)</t>
  </si>
  <si>
    <t>1. ²ëý³Éï-µ»ïáÝÛ³  Í³ÍÏÇ í»ñ³Ýáñá·áõÙ ¨ å³Ñå³ÝáõÙ</t>
  </si>
  <si>
    <t>2. ²ëý³Éï-µ»ïáÝÛ³  Í³ÍÏÇ ÑÇÙÝ³Ýáñá·áõÙ</t>
  </si>
  <si>
    <t>5. àã ýÇÝ³Ýë³Ï³Ý ³ÏïÇíÝ»ñÇ ûï³ñáõÙÇó Ùáõïù»ñ</t>
  </si>
  <si>
    <t>1. ²Õµ³Ñ³ÝáõÃÛáõÝ ¨ ë³ÝÇï³ñ³Ï³Ý Ù³ùñáõÙ</t>
  </si>
  <si>
    <t>1. Î³Ý³ã ï³ñ³ÍùÝ»ñÇ ÑÇÙÝáõÙ ¨ å³Ñå³ÝáõÙ</t>
  </si>
  <si>
    <t>2. ²ñï³ùÇÝ  Éáõë³íáñáõÃÛ³Ý ó³ÝóÇ ß³Ñ³·áñÍÙ³Ý ¨ å³Ñå³ÝÙ³Ý ³ßË³ï³ÝùÝ»ñ</t>
  </si>
  <si>
    <t>1. êåáñï³ÛÇÝ ÙÇçáó³éáõÙÝ»ñÇ Ï³½Ù³Ï»ñåáõÙ</t>
  </si>
  <si>
    <t>1. ¶ñ³¹³ñ³Ý³ÛÇÝ Í³é³ÛáõÃÛáõÝÝ»ñ</t>
  </si>
  <si>
    <t>1. Â³Ý·³ñ³Ý³ÛÇÝ Í³é³ÛáõÃÛáõÝÝ»ñ ¨ óáõó³Ñ³Ý¹»ëÝ»ñ</t>
  </si>
  <si>
    <t>2. Â³Ý·³ñ³ÝÝ»ñÇ Ýáñá·áõÙ</t>
  </si>
  <si>
    <t>1. Ð³Ù³ÛÝù³ÛÇÝ Ùß³ÏáõÛÃÇ ¨ ³½³ï Å³Ù³ÝóÇ Ï³½Ù³Ï»ñåáõÙ</t>
  </si>
  <si>
    <t>1. Ü³Ë³¹åñáó³Ï³Ý  áõëáõóáõÙ</t>
  </si>
  <si>
    <t>1. ²ñï³¹åñáó³Ï³Ý ¹³ëïÇ³ñ³ÏáõÃÛáõÝ</t>
  </si>
  <si>
    <t>5. ²ñï³¹åñáó³Ï³Ý Ï³½Ù³Ï»ñåáõÃÛáõÝÝ»ñÇ ÑÇÙÝ³Ýáñá·áõÙ ¨ í»ñ³Ýáñá·áõÙ</t>
  </si>
  <si>
    <t>-Ð³ïÏ³óáõÙ å³Ñõëï³ÛÇÝ ýáÝ¹Çó ýáÝ¹³ÛÇÝ µÛáõç»</t>
  </si>
  <si>
    <t>Ծանոթություն</t>
  </si>
  <si>
    <t>ÜíÇñ³ïí,Å³é³Ý·.Çñ³í.ýÇ½ÇÏ.³ÝÓ.¨ Ï³½Ù³Ï.Ñ³Ù³ÛÝù,í»ñç.»ÝÃ.µÛáõç»ï.ÑÇÙÝ³ñÏ.ïÝûñÇÝ.³Ýó³Í ·áõÛùÇ (ÑÇÙÝ³Ï³Ý ÙÇçáó Ï³Ù áã ÝÛáõÃ³Ï³Ý ³ÏïÇí ãÑ³Ý¹Çë³óáÕ) Çñ³ó.¨ ¹ñ³Ù.ÙÇçáó.Ï³åÇï³ÉÍ³Ëë»ñÇ ýÇÝ³Ýë.Ñ³Ù.Ñ³Ù³ÛÝùÇ µÛáõç» ëï³óí³Í Ùáõïù»ñ` ïñ³Ù³¹.ներքին ³ÕµÛáõñ.</t>
  </si>
  <si>
    <t>1.4 Ð³Ù³ÛÝùÇ µÛáõç» í×³ñíáÕ å»ï³Ï³Ý ïáõñù»ñ  (ïáÕ 1141 + ïáÕ 1142)</t>
  </si>
  <si>
    <t xml:space="preserve">1.3 î»Õ³Ï³Ý ïáõñù»ñ (ïáÕ 11301 + ïáÕ 11302 + ïáÕ 11303 + ïáÕ 11304 + ïáÕ 11305 + ïáÕ 11306 + ïáÕ 11307 + ïáÕ 11308 + ïáÕ 11309 + ïáÕ 11310 + ïáÕ 11311+ïáÕ 11312+ ïáÕ 11313 + ïáÕ 11314+ïáÕ 11315+ ïáÕ 11316 + ïáÕ 11317+ ïáÕ 11318 + ïáÕ 11319),  </t>
  </si>
  <si>
    <t xml:space="preserve">1. Ð²ðÎºð ºì îàôðøºð     (ïáÕ 1110 + ïáÕ 1120 + ïáÕ 1130 +ïáÕ1140+ ïáÕ 1150 ) ,         </t>
  </si>
  <si>
    <t>1.1 ¶áõÛù³ÛÇÝ Ñ³ñÏ»ñ ³Ýß³ñÅ ·áõÛùÇó (ïáÕ 1111 + ïáÕ 1112+ïáÕ1113)</t>
  </si>
  <si>
    <t xml:space="preserve">2. ä²ÞîàÜ²Î²Ü ¸ð²Ø²ÞÜàðÐÜºð              (ïáÕ 1210 + ïáÕ 1220 + ïáÕ 1230 + ïáÕ 1240 + ïáÕ 1250 + ïáÕ 1260),                               </t>
  </si>
  <si>
    <t>2.5 ÀÝÃ³óÇÏ Ý»ñùÇÝ å³ßïáÝ³Ï³Ý ¹ñ³Ù³ßÝáñÑÝ»ñ` ëï³óí³Í Ï³é³í³ñÙ³Ý ³ÛÉ Ù³Ï³ñ¹³ÏÝ»ñÇó (ïáÕ 1251 + ïáÕ 1252 + ïáÕ 1255 + ïáÕ 1256)       `</t>
  </si>
  <si>
    <t xml:space="preserve">2.6 Î³åÇï³É Ý»ñùÇÝ å³ßïáÝ³Ï³Ý ¹ñ³Ù³ßÝáñÑÝ»ñ` ëï³óí³Í Ï³é³í³ñÙ³Ý ³ÛÉ Ù³Ï³ñ¹³ÏÝ»ñÇó   (ïáÕ 1261 + ïáÕ 1262),        </t>
  </si>
  <si>
    <t>3. ²ÚÈ ºÎ²ØàôîÜºð                                   (ïáÕ 1310 + ïáÕ 1320 + ïáÕ 1330 + ïáÕ 1340 + ïáÕ 1350 + ïáÕ 1360 + ïáÕ 1370 + ïáÕ 1380 + ïáÕ 1390),</t>
  </si>
  <si>
    <t xml:space="preserve">3.3 ¶áõÛùÇ í³ñÓ³Ï³ÉáõÃÛáõÝÇó »Ï³ÙáõïÝ»ñ  (ïáÕ 1331 + ïáÕ 1332 + ïáÕ 1333 +  ïáÕ 1334),   </t>
  </si>
  <si>
    <t>3.4 Ð³Ù³ÛÝùÇ µÛáõç»Ç »Ï³ÙáõïÝ»ñ ³åñ³ÝùÝ»ñÇ Ù³ï³Ï³ñ³ñáõÙÇó ¨ Í³é³ÛáõÃÛáõÝÝ»ñÇ Ù³ïáõóáõÙÇó   (ïáÕ 1341 + ïáÕ 1342+ ïáÕ 1343)</t>
  </si>
  <si>
    <t>3.5 ì³ñã³Ï³Ý ·³ÝÓáõÙÝ»ñ (ïáÕ 1351 + ïáÕ 1352+ïáÕ 1353)</t>
  </si>
  <si>
    <t xml:space="preserve">î»Õ³Ï³Ý í×³ñÝ»ñ  (ïáÕ13501+ïáÕ13502+ïáÕ13503+ïáÕ13504+ïáÕ13505+ïáÕ13506+ïáÕ13507+ïáÕ13508+ïáÕ13509+ïáÕ13510+ïáÕ13511+ïáÕ13512+ïáÕ13513+ïáÕ13514+ïáÕ13515+ïáÕ13516+ïáÕ13517+ïáÕ13518+ïáÕ13519+ïáÕ13520) </t>
  </si>
  <si>
    <t xml:space="preserve">3.6 Øáõïù»ñ ïáõÛÅ»ñÇó, ïáõ·³ÝùÝ»ñÇó      (ïáÕ 1361 + ïáÕ 1362)
</t>
  </si>
  <si>
    <t xml:space="preserve">3.7 ÀÝÃ³óÇÏ áã å³ßïáÝ³Ï³Ý ¹ñ³Ù³ßÝáñÑÝ»ñ (ïáÕ 1371 + ïáÕ 1372),                                </t>
  </si>
  <si>
    <t xml:space="preserve">3.8 Î³åÇï³É áã å³ßïáÝ³Ï³Ý ¹ñ³Ù³ßÝáñÑÝ»ñ    (ïáÕ 1381 + ïáÕ 1382),                              </t>
  </si>
  <si>
    <t xml:space="preserve">3.9 ²ÛÉ »Ï³ÙáõïÝ»ñ (ïáÕ 1391 + ïáÕ 1392 + ïáÕ 1393),                                 </t>
  </si>
  <si>
    <t xml:space="preserve">Ընդհանուր բնույթի այլ ծառայություններ </t>
  </si>
  <si>
    <t>Ջրամատակարարում</t>
  </si>
  <si>
    <t>որից`</t>
  </si>
  <si>
    <t>Առողջապահություն (այլ դասերին չպատկանող)</t>
  </si>
  <si>
    <t xml:space="preserve"> -Կապիտալ դրամաշնորհներ պետական և համայնքների ոչ առևտրային կազմակերպություններին</t>
  </si>
  <si>
    <t>4655</t>
  </si>
  <si>
    <t xml:space="preserve"> -Կրթական, մշակութային և սպորտային նպաստներ բյուջեից</t>
  </si>
  <si>
    <t>4727</t>
  </si>
  <si>
    <t xml:space="preserve"> - Նյութեր և պարագաներ</t>
  </si>
  <si>
    <t xml:space="preserve"> ՌԱԶՄԱՎԱՐԱԿԱՆ ՀԱՄԱՅՆՔԱՅԻՆ ՊԱՇԱՐՆԵՐԻ ԻՐԱՑՈՒՄԻՑ ՄՈՒՏՔԵՐ</t>
  </si>
  <si>
    <t>8211</t>
  </si>
  <si>
    <t>Այլ կապիտալ դրամաշնորհ</t>
  </si>
  <si>
    <t>-էներգետիկ ծառայություններ</t>
  </si>
  <si>
    <t>-Կոմունալ  ծառայություններ</t>
  </si>
  <si>
    <t>-Կապի  ծառայություններ</t>
  </si>
  <si>
    <t xml:space="preserve"> -Վարչական ծառայություններ
</t>
  </si>
  <si>
    <t>-Մեքենաների և սարքավորումների ընթացիկ նորոգում և պահպանում</t>
  </si>
  <si>
    <t>-Գրասենյակային նյութեր և հագուստ</t>
  </si>
  <si>
    <t>-Կենցաղային և հանրային սննդի նյութեր</t>
  </si>
  <si>
    <t>-Շենքերի և շինությունների կապիտալ վերանորոգում</t>
  </si>
  <si>
    <t>-Նախագծահետազոտական ծախսեր</t>
  </si>
  <si>
    <t>-Համակարգչային ծառայություններ</t>
  </si>
  <si>
    <t>-Տեղակատվական ծառայություն</t>
  </si>
  <si>
    <t>-Ընդհանուր բնույթի այլ ծախսեր</t>
  </si>
  <si>
    <t xml:space="preserve"> -Շենքերի և կառույցների ընթացիկ նորոգում և պահպանում
</t>
  </si>
  <si>
    <t>-Սուբսիդիաներ պետական (համայնքային)կազմակերպություններին</t>
  </si>
  <si>
    <t>-Այլ մեքենաներ  և սարքավորումներ</t>
  </si>
  <si>
    <t>-Նվիրատվություններ այլ շահույթ չհետապնդող կազմակերպություններին</t>
  </si>
  <si>
    <t>1. ²ÛÉÁÝïñ³Ýù³ÛÇÝ ³ßË³ï³Ýù³ÛÇÝ Í³é³ÛáõÃÛ³Ý Çñ³Ï³Ý³óáõÙ</t>
  </si>
  <si>
    <t>-Հատուկ նպատակային այլ նյութեր</t>
  </si>
  <si>
    <t>Գյուղատնտեսություն, անտառային տնտեսություն, ձկնորսություն և որսորդություն, որից`</t>
  </si>
  <si>
    <t>Գյուղատնտեսություն</t>
  </si>
  <si>
    <t>1. ì»ñ»É³ÏÝ»ñÇ   Ýáñá·áõÙ</t>
  </si>
  <si>
    <t xml:space="preserve"> - Ընթացիկ դրամաշնորհներ պետական և համայնքների ոչ առևտրային կազմակերպություններին</t>
  </si>
  <si>
    <t xml:space="preserve"> - Նախագծահետազոտական ծախսեր</t>
  </si>
  <si>
    <t xml:space="preserve"> - Շենքերի և շինությունների կառուցում</t>
  </si>
  <si>
    <t xml:space="preserve"> -Գույքի և սարքավորումների վարձակալություն</t>
  </si>
  <si>
    <t xml:space="preserve"> -Մեքենաների և սարքավորումների ընթացիկ նորոգում և պահպանում</t>
  </si>
  <si>
    <t xml:space="preserve"> -Սուբսիդիաներ ոչ-ֆինանսական պետական (hամայնքային) կազմակերպություններին </t>
  </si>
  <si>
    <t xml:space="preserve"> -Մասնագիտական ծառայություններ</t>
  </si>
  <si>
    <t xml:space="preserve"> - Շենքերի և շինությունների կապիտալ վերանորոգում</t>
  </si>
  <si>
    <t>որից՝</t>
  </si>
  <si>
    <t>Ջրամատակարարում ևջրահեռացում</t>
  </si>
  <si>
    <t xml:space="preserve"> -Այլ կապիտալ դրամաշնորհներ      </t>
  </si>
  <si>
    <t xml:space="preserve"> -Ներկայացուցչական ծախսեր</t>
  </si>
  <si>
    <t xml:space="preserve"> -Կենցաղային և հանրային սննդի նյութեր</t>
  </si>
  <si>
    <t xml:space="preserve"> -Հատուկ նպատակային այլ նյութեր</t>
  </si>
  <si>
    <t xml:space="preserve"> -Տեղակատվական ծառայություններ</t>
  </si>
  <si>
    <t>Կրթություն (այլ դասերին չպատկանող)</t>
  </si>
  <si>
    <t>8</t>
  </si>
  <si>
    <t xml:space="preserve"> -Աշխատակազմի մասնագիտական զարգացման ծառայություններ</t>
  </si>
  <si>
    <t xml:space="preserve"> -Տրանսպորտային նյութեր</t>
  </si>
  <si>
    <t>-Մասնագիտական ծառայություններ</t>
  </si>
  <si>
    <t>²ÛÉ µÝ³·³í³éÝ»ñ</t>
  </si>
  <si>
    <t>2473</t>
  </si>
  <si>
    <t>¼µáë³ßñçáõÃÛáõÝ</t>
  </si>
  <si>
    <t>1. ¼µáë³ßñçáõÃÛ³Ý ½³ñ·³óáõÙ</t>
  </si>
  <si>
    <t>2. Øß³ÏáõÃ³ÛÇÝ ÙÇçáó³éáõÙÝ»ñÇ Çñ³Ï³Ý³óáõÙ</t>
  </si>
  <si>
    <t>1. ¶»ï»ñÇ ÑáõÝ»ñÇ Ù³ùñáõÙ և բարեկարգում</t>
  </si>
  <si>
    <t>Ոռոգում</t>
  </si>
  <si>
    <t>-Այլ կապիտալ դրամաշնորհ</t>
  </si>
  <si>
    <t>-Գետերի և սելավատների մաքրման աշխատանքներ</t>
  </si>
  <si>
    <t>4861</t>
  </si>
  <si>
    <t>-Ծաղկապատ տարածքների,կանաչ գոտիների ընդլայնմանն ուղղված աշխատանքների իրականացում</t>
  </si>
  <si>
    <t>2.Խաղահրապարակների, խաղադաշտերի,մարզահրապարակների և հանգստի գոտիների կառուցում և հիմնանորոգում</t>
  </si>
  <si>
    <t>-Վարչական սարքավորումներ</t>
  </si>
  <si>
    <t>,,Պետական տուրքի մասին,,ՀՀ օրենքը,նախորդ տարիների փաստացի մուտքերի հավաքագրման ցուցանիշներ</t>
  </si>
  <si>
    <t xml:space="preserve">                                                                                                                                                   </t>
  </si>
  <si>
    <t xml:space="preserve"> 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</si>
  <si>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</si>
  <si>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 xml:space="preserve">2026 թվական </t>
  </si>
  <si>
    <t xml:space="preserve"> -Այլ  ընթացիկ դրամաշնորհներ      </t>
  </si>
  <si>
    <t>,,Տեղական ինքնակառավարման մասին,,ՀՀ օրենք,գործող պայմանագրեր,փաստացի գներ,Համայնքի արդյունավետ կառավարում</t>
  </si>
  <si>
    <t xml:space="preserve">ä»ïáõÃÛ³Ý ÏáÕÙÇó ï»Õ³Ï³Ý ÇÝùÝ³Ï³é³í³ñÙ³Ý Ù³ñÙÇÝÝ»ñÇÝ å³ïíÇñ³Ïí³Í ÉÇ³½áñáõÃÛáõÝÝ»ñ </t>
  </si>
  <si>
    <t>Համակարգչային, հաշվապահական,   սպասարկման վճարների տրամադրում, հիմնական միջոցների պահպանում և շահագործում</t>
  </si>
  <si>
    <t>Համայնքային գույքի գնահատման,   պետական գրանցման,  վկայականների ձեռք բերման աշխատանքների իրականացում</t>
  </si>
  <si>
    <t>Համայնքի խաղաղության ամրապնդման  և համայնքի սահմանների  պաշտպանության երաշխիքների ապահովում։</t>
  </si>
  <si>
    <t>Գյուղատնտեսության ռեսուրսային ներուժի արդյունավետ օգտագործումը, առաջադիմական տեխնոլոգիաների ներդրումը:Ոռոգման հին համակարգերի հիմնանորոգում,նոր համակարգի ստեղծում</t>
  </si>
  <si>
    <t>Ճանապարհային և վերելակային տնտեսությունների վիճակի բարելավում՝ համայնքի սուբվենցիոն ծրագրեր</t>
  </si>
  <si>
    <t>Կապան համայնքում տուրիզմի զարգացման համար նախադրյալների ստեղծում։Պատմական և տեսարժան վայրերի գույքագրում,  բուկլետների տպագրում,  գովազդային պաստառների տեղադրում,  միջոցառումների կազմակերպում</t>
  </si>
  <si>
    <t>Համայնքի սեփականություն հանդիսացող հողի և գույքի նպատակային օգտագործում</t>
  </si>
  <si>
    <t>Կանաչապատ տարածքների պահպանում,   իրականացնել ծառերի էտում,  գազոնների պարբերաբար մշակում, կազմակերպել կանաչապատ տարածքների ոռոգումը, պլաստիկ թափոնների վերամշակում «,Կապան Պլաստշին,,  ՀՈԱԿ-ի միջոցով:</t>
  </si>
  <si>
    <t>Գյուղական բնակավայրերում խմելու ջրերի հին համակարգի նորոգում և նոր համակարգի կառուցում՝սուբվենցիոն ծրագրեր</t>
  </si>
  <si>
    <t>Մշակութային ավանդույթների ընդգրկվածության պահպանում,զարգացում և ապահովում՝մշակույթի կենտրոնի նյութատեխնիկական բազայի արդիականացում,վերազինում և կահավորում,թանգարանների գործունեության պահպանում, այցելուների բարձր մակարդակով սպասարկում,  ցուցահանդեսների կազմակերպում,  էլեկտրոնային գրադարանների և գրադարանների ծառայություններից օգտվելու հնարավորությունը,  տարբեր միջոցառումների շնորհիվ երիտասարդ սերնդի մոտ ընթերցասիրության ձևավորում:Մանկական զբոսայգու հիմնանորոգում,նոր կարուսելների տեղադրում՝սուբվենցիոն ծրագիր</t>
  </si>
  <si>
    <t xml:space="preserve">Որակյալ կրթական ծառայությունների մատուցումը,խմբասենյակների թվի ավելացում,ՆՈՒՀ-երի հիմնանորոգում, նոր մանկապարտեզների կառուցում </t>
  </si>
  <si>
    <t>Համայնքի երեխաները հայտնի են որպես զանազան երաժշտական, պարարվեստի, կերպարվեստի,   սպորտաձևերին տիրապետող,  տաղանդավոր և բազմաթիվ մրցույթներում հաղթանակած տիտղոսներով։Սովորող երեխաների  համար մասնակցության ապահովում միջազգային հեղինակավոր փառատոներին, մրցույթներին, իսկ մարզիկների և մարզական թիմերի մասնակցությունը միջազգային մրցաշարերին,  աշխարհի առաջնություններին և օլիմպիական խաղերին:</t>
  </si>
  <si>
    <t>Բնակիչների ավելի բարեկեցիկ կյանքի ապահովում՝ խոցելի ընտանիքների հասցեական և թիրախավորված աջակցություն</t>
  </si>
  <si>
    <t>Ð³Ù³ÛÝùÇ í³ñã³Ï³Ý ï³ñ³ÍùáõÙ մասնավոր գերեզմանատան կազմակերպման և շահագործման ÃáõÛÉïíáõÃÛ³Ý Ñ³Ù³ñ</t>
  </si>
  <si>
    <t>Համայնքի վարչական տարածքում տոնավաճառներին(վերնիսաժներին)մասնակցելու համար</t>
  </si>
  <si>
    <t>Համայնքի վարչական տարածքում, սակայն համայնքի բնակավայրերից դուրս գտնվող՝ ավագանու որոշմամբ հանրային հանգստի վայր սահմանված և համայնքի կողմից կամ համայնքի պատվերով որպես հանրային հանգստի վայր կահավորված տարածքում ընտանեկան կամ գործնական միջոցառումներ անցկացնելու համար</t>
  </si>
  <si>
    <t>-Ներկայացուցչական ծախսեր</t>
  </si>
  <si>
    <t>-Գյուղատնտեսական ապրանքներ</t>
  </si>
  <si>
    <t>4262</t>
  </si>
  <si>
    <t>ԱՌՈՂՋԱՊԱՀՈՒԹՅՈՒՆ</t>
  </si>
  <si>
    <t>այդ թվում`</t>
  </si>
  <si>
    <t>Առողջապահություն/այլ դասերին չպատկանող/</t>
  </si>
  <si>
    <t>-Այլ նպաստներ բյուջեից</t>
  </si>
  <si>
    <t xml:space="preserve"> -Այլ կապիտալ դրամաշնորհներ </t>
  </si>
  <si>
    <t>Համայնքի կողմից համաֆինանսավորմամբ իրականացվող ծրագրեր և (կամ)կապիտալ ակտիվի ձեռք բերում</t>
  </si>
  <si>
    <t>5511</t>
  </si>
  <si>
    <t xml:space="preserve"> -Այլ նպաստներ բյուջեից</t>
  </si>
  <si>
    <t xml:space="preserve">    ,,Հայաստանի Հանրապետության բյուջետային համակարգի մասին ,,Հայաստանի Հանրապետության օրենք, ,,Տեղական տուրքերի և վճարների մասին,,ՀՀ օրենք, Հայաստանի Հանրապետության Սյունիքի մարզի Կապան համայնքի ավագանու 27դեկտեմբերի 2023թ. թիվ 140-Ն որոշումը,          գործող ևնոր կնքված պայմանագրեր,ապառքներ</t>
  </si>
  <si>
    <r>
      <t>,,Հայաստանի Հանրապետության բյուջետային համակարգի մասին ,,Հայաստանի Հանրապետության օրենքի  28</t>
    </r>
    <r>
      <rPr>
        <sz val="8"/>
        <rFont val="Calibri"/>
        <family val="2"/>
        <charset val="204"/>
      </rPr>
      <t>¹‬‬</t>
    </r>
    <r>
      <rPr>
        <sz val="8"/>
        <rFont val="Arial Armenian"/>
        <family val="2"/>
      </rPr>
      <t xml:space="preserve"> </t>
    </r>
    <r>
      <rPr>
        <sz val="8"/>
        <rFont val="Arial Armenian"/>
      </rPr>
      <t xml:space="preserve">հոդվածի  1-ին մաս                  1.4 կետի  է) ենթակետ և Հայաստանի Հանրապետության  կառավարության 16․09․2021թ․ N 1531-ն որոշումը      </t>
    </r>
  </si>
  <si>
    <t xml:space="preserve">2027 թվական </t>
  </si>
  <si>
    <t>ä»ï³Ï³Ý µÛáõç»Çó  ïñ³Ù³¹ñíáÕ այլ ¹áï³óÇ³Ý»ñ</t>
  </si>
  <si>
    <t xml:space="preserve">Նոր պայմանագրեր </t>
  </si>
  <si>
    <t>´Ý³Ï³ñ³Ý³ÛÇÝ ßÇÝ³ñ³ñáõÃÛáõÝ և կոմունալ ծառայություն(այլ դասերին չպատկանող)</t>
  </si>
  <si>
    <t>-Աշխատակազմի մասնագիտական զարգացման ծառայություն</t>
  </si>
  <si>
    <t>-Տրանսպորտային սարքավորումներ</t>
  </si>
  <si>
    <t>2025թ կանխատեսված և 2024թ. հաստատված բյուջեի տարբերության վերաբերյալ հիմնավորումներ</t>
  </si>
  <si>
    <t>Սպորտի և առողջ ապրելակերպի խթանում՝արդիականացված և միջազգային չափորոշիչներին համապատասխան,հանգստի գոտիների,այգիների, խաղադաշտերի վերանորոգում և նորերի կառուցում</t>
  </si>
  <si>
    <t>ՀՀ Հարկային օրենսգրք՝ Անշարժ գույքի հարկ։Կանխատեսումների ժամանակ հաշվի են առնվել  բազաների ճշտումները,նախորդ տարիների հարկերի գանձելիության մակարդակը,ապառքները և գերավճարները</t>
  </si>
  <si>
    <r>
      <t xml:space="preserve">,,Ընկերությունների կողմից վճարվող բնապահպանական վճարների նպատակային օգտագործման մասին,,ՀՀ օրենք , </t>
    </r>
    <r>
      <rPr>
        <sz val="8"/>
        <color indexed="8"/>
        <rFont val="Arial Armenian"/>
        <family val="2"/>
      </rPr>
      <t>ՀՀ կառավարության 16․11․2006թ․ թիվ 1708-Ն որոշում,Հայաստանի հանրապետության հարկային օրենսգրքի 198-րդ հոդվածի 2-րդ մաս</t>
    </r>
    <r>
      <rPr>
        <sz val="8"/>
        <rFont val="Arial Armenian"/>
        <family val="2"/>
      </rPr>
      <t>, համայնքում իրականացվող սուբվենցիոն ծրագրերը</t>
    </r>
  </si>
  <si>
    <t>2024 փաստացի</t>
  </si>
  <si>
    <t xml:space="preserve">2025 հաստատված </t>
  </si>
  <si>
    <t xml:space="preserve"> 2026թ կանխատեսված և 2025թ. հաստատված բյուջեի տարբերություն</t>
  </si>
  <si>
    <t xml:space="preserve">2028 թվական </t>
  </si>
  <si>
    <t xml:space="preserve">   Կապան   համայնքի միջնաժամկետ ծախսերի ծրագրի 2026-2028թթ. վարչական և ֆոնդային մասերի եկամուտները` ըստ ձևավորման աղբյուրների</t>
  </si>
  <si>
    <t>2026թ կանխատեսված և 2025թ. հաստատված բյուջեի տարբերության վերաբերյալ հիմնավորումներ</t>
  </si>
  <si>
    <t>Այլ տեղական վճարներ</t>
  </si>
  <si>
    <t>ՀՀ համայնքների բյուջեներին ,,Ֆինանսական համահարթեցման մասին,, ՀՀ օրենքով դոտացիաներ տրամադրելու նպատակով ,,ՀՀ 2026թվականի պետական բյուջեի մասին,,ՀՀ օրենքով նախատեսված հատկացումների նախնական հաշվարկներ</t>
  </si>
  <si>
    <t>ՀՀ համայնքների 2026-2028թթ. միջնաժամկետ ծախսերի ծրագրերի վարչական և ֆոնդային մասերի տարեկան հատկացումները ըստ` բյուջետային ծախսերի գործառական դասակարգման բաժինների, խմբերի, դասերի և տնտեսագիտական դասակարգման հոդվածների</t>
  </si>
  <si>
    <t>Տրանսպորտային նյութեր</t>
  </si>
  <si>
    <t>-Աճեցվող ակտիվներ</t>
  </si>
  <si>
    <t>5131</t>
  </si>
  <si>
    <t xml:space="preserve"> - Գեոդեզիական քարտեզագրական ծախսեր</t>
  </si>
  <si>
    <t>5133</t>
  </si>
  <si>
    <t xml:space="preserve"> - Կենցաղային և հանրային սննդի ծառայություններ</t>
  </si>
  <si>
    <t>4236</t>
  </si>
  <si>
    <t xml:space="preserve"> -Հուղարկավորության նպաստներ բյուջեից</t>
  </si>
  <si>
    <t>4726</t>
  </si>
  <si>
    <t>-Այլ ծախսեր</t>
  </si>
  <si>
    <t>Հայաստանի Հանրապետության Սյունիքի մարզի Կապան համայնքի ավագանու   ,,  ,, դեկտեմբեր 2025թ.          թիվ -Ա որոշման նախագիծ</t>
  </si>
  <si>
    <t>Հայաստանի Հանրապետության Սյունիքի մարզի Կապան համայնքի ավագանու  ,,  ,, դեկտեմբեր 2025թ.          թիվ -Ա որոշման նախագիծ</t>
  </si>
  <si>
    <t>,,Ընկերությունների կողմից վճարվոց բնապահպանական վճարների նպատակային օգտագործման մասին,,ՀՀ  օրենք՝Վաչագան և Ողջի գետերի հունների մաքրում,հայելային պատկերների և հենապատերի վերականգնում,նոր ճաղավանդակների տեղադրում</t>
  </si>
  <si>
    <t>Համայնքում աղբահանության և սանիտարական մաքրման աշխատանքների իրականացում բոլոր գյուղերում,կոմունալ ծառայության ավտոպարկը բազմաֆունկցիոնալ մեքենաներով համալրում,աղբահանության վարձավճարների էլեկտրոնային գանձման համակարգի ներդրում,Հայաստանի Հանրապետության Սյունիքի մարզի Կապան համայնքի ավագանու  ,,  ,, դեկտեմբեր  2025թ. թիվ -Ա որոշման նախագիծ</t>
  </si>
  <si>
    <t>Հիմք՝ՀՀ Սյունիքի մարզի Կապան համայնքի 2022-2026թթ ՀՀԶԾ,2023-2024-2025թթ.սուբվենցիոն ծրագրերը</t>
  </si>
  <si>
    <r>
      <t>,,Հայաստանի Հանրապետության բյուջետային համակարգի մասին ,,Հայաստանի Հանրապետության օրենքի  28</t>
    </r>
    <r>
      <rPr>
        <sz val="8"/>
        <rFont val="Calibri"/>
        <family val="2"/>
        <charset val="204"/>
      </rPr>
      <t>¹</t>
    </r>
    <r>
      <rPr>
        <sz val="8"/>
        <rFont val="Arial Armenian"/>
      </rPr>
      <t xml:space="preserve"> հոդվածի  1-ին մաս                  1․4 կետը   և Սյունիքի մարզի Կապան համայնքի ավագանու   դեկտեմբերի 2025թ. թիվ -Ն որոշման նախագիծ,          </t>
    </r>
  </si>
  <si>
    <t>Հայաստանի Հանրապետության Սյունիքի մարզի Կապան համայնքի ավագանու ,,  ,, դեկտեմբեր 2025թ.          թիվ -Ա որոշման նախագիծ</t>
  </si>
  <si>
    <t xml:space="preserve">ՀՀ համայնքների 2026-2028թթ. միջնաժամկետ ծախսերի ծրագրերի դեֆիցիտի (պակացուրդի) ֆինանսավորումը ըստ աղբյուրների                                                </t>
  </si>
  <si>
    <t>Աղյուսակ 2</t>
  </si>
  <si>
    <t>Աղյուսակ 3</t>
  </si>
  <si>
    <t>Աղյուսակ 4</t>
  </si>
  <si>
    <t>,,Տեղական տուրքերի և վճարների մասին,,ՀՀօրենք   Համայնքի վարչական տարածքում տեղական տուրքերի բազայի գույքագրումը և գնահատում,Հայաստանի Հանրապետության Սյունիքի մարզի Կապան համայնքի ավագանու    ,, ,,դեկտեմբերի 2025թ. թիվ  -Ն որոշման նախագիծ</t>
  </si>
  <si>
    <t>Կանխատեսում՝ սուբվենցիոն ծրագրերեի երկարաձգում,համայնքի բյուջեի վարչական մասի ծախսերի գծով տնտեսում:     Տնտեսումը կփոխանցվի ֆոնդային մաս և որպես հավելուրդ կօգտագործվի համայնքի ավագանու որոշման համաձայն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</si>
</sst>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3" formatCode="_(* #,##0.00_);_(* \(#,##0.00\);_(* &quot;-&quot;??_);_(@_)"/>
    <numFmt numFmtId="180" formatCode="#,##0.0\ ;\(#,##0.0\)"/>
    <numFmt numFmtId="185" formatCode="#,##0.0"/>
    <numFmt numFmtId="187" formatCode="0.0"/>
    <numFmt numFmtId="189" formatCode="#,##0.00\ ;\(#,##0.00\)"/>
    <numFmt numFmtId="199" formatCode="#,##0.0_ ;\-#,##0.0\ "/>
  </numFmts>
  <fonts count="35">
    <font>
      <sz val="8"/>
      <name val="Arial Armenian"/>
    </font>
    <font>
      <sz val="8"/>
      <name val="Arial Armenian"/>
      <family val="2"/>
    </font>
    <font>
      <sz val="12"/>
      <name val="Arial Armenian"/>
      <family val="2"/>
    </font>
    <font>
      <sz val="10"/>
      <name val="Arial"/>
      <family val="2"/>
    </font>
    <font>
      <sz val="8"/>
      <name val="Arial LatArm"/>
      <family val="2"/>
    </font>
    <font>
      <b/>
      <sz val="8"/>
      <name val="Arial LatArm"/>
      <family val="2"/>
    </font>
    <font>
      <b/>
      <i/>
      <sz val="8"/>
      <name val="Arial LatArm"/>
      <family val="2"/>
    </font>
    <font>
      <i/>
      <sz val="8"/>
      <name val="Arial LatArm"/>
      <family val="2"/>
    </font>
    <font>
      <sz val="8"/>
      <name val="Arial Armenian"/>
      <family val="2"/>
    </font>
    <font>
      <sz val="10"/>
      <name val="Arial LatArm"/>
      <family val="2"/>
    </font>
    <font>
      <b/>
      <sz val="8"/>
      <name val="Arial Armenian"/>
      <family val="2"/>
      <charset val="204"/>
    </font>
    <font>
      <b/>
      <sz val="8"/>
      <name val="Arial LatArm"/>
      <family val="2"/>
      <charset val="204"/>
    </font>
    <font>
      <sz val="8"/>
      <name val="GHEA Grapalat"/>
      <family val="3"/>
    </font>
    <font>
      <sz val="9"/>
      <name val="GHEA Grapalat"/>
      <family val="3"/>
    </font>
    <font>
      <b/>
      <sz val="8"/>
      <name val="Arial Armenian"/>
      <family val="2"/>
    </font>
    <font>
      <b/>
      <i/>
      <sz val="9"/>
      <name val="Arial LatArm"/>
      <family val="2"/>
    </font>
    <font>
      <b/>
      <i/>
      <sz val="8"/>
      <name val="Arial LatArm"/>
      <family val="2"/>
      <charset val="204"/>
    </font>
    <font>
      <b/>
      <i/>
      <sz val="8"/>
      <name val="Arial Armenian"/>
      <family val="2"/>
      <charset val="204"/>
    </font>
    <font>
      <sz val="10"/>
      <name val="Arial Armenian"/>
      <family val="2"/>
    </font>
    <font>
      <sz val="8"/>
      <name val="Arial Armenian"/>
      <family val="2"/>
      <charset val="204"/>
    </font>
    <font>
      <sz val="8"/>
      <name val="Arial LatArm"/>
      <family val="2"/>
      <charset val="204"/>
    </font>
    <font>
      <b/>
      <sz val="8"/>
      <name val="GHEA Grapalat"/>
      <family val="3"/>
      <charset val="204"/>
    </font>
    <font>
      <b/>
      <sz val="10"/>
      <name val="GHEA Grapalat"/>
      <family val="3"/>
      <charset val="204"/>
    </font>
    <font>
      <b/>
      <sz val="9"/>
      <name val="GHEA Grapalat"/>
      <family val="3"/>
      <charset val="204"/>
    </font>
    <font>
      <b/>
      <i/>
      <sz val="9"/>
      <name val="GHEA Grapalat"/>
      <family val="3"/>
      <charset val="204"/>
    </font>
    <font>
      <i/>
      <sz val="8"/>
      <name val="Arial LatArm"/>
      <family val="2"/>
      <charset val="204"/>
    </font>
    <font>
      <b/>
      <sz val="9"/>
      <name val="GHEA Grapalat"/>
      <family val="3"/>
    </font>
    <font>
      <b/>
      <i/>
      <sz val="9"/>
      <name val="GHEA Grapalat"/>
      <family val="3"/>
    </font>
    <font>
      <b/>
      <i/>
      <sz val="8"/>
      <name val="GHEA Grapalat"/>
      <family val="3"/>
      <charset val="204"/>
    </font>
    <font>
      <sz val="8"/>
      <color indexed="8"/>
      <name val="Arial Armenian"/>
      <family val="2"/>
    </font>
    <font>
      <b/>
      <i/>
      <sz val="8"/>
      <name val="Arial Armenian"/>
      <family val="2"/>
    </font>
    <font>
      <sz val="8"/>
      <color indexed="8"/>
      <name val="GHEA Grapalat"/>
      <family val="3"/>
    </font>
    <font>
      <sz val="8"/>
      <name val="Calibri"/>
      <family val="2"/>
      <charset val="204"/>
    </font>
    <font>
      <sz val="8"/>
      <color rgb="FF000000"/>
      <name val="Arial LatArm"/>
      <family val="2"/>
    </font>
    <font>
      <sz val="8"/>
      <color rgb="FF000000"/>
      <name val="GHEA Grapalat"/>
      <family val="3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9" fillId="0" borderId="14" applyNumberFormat="0" applyFill="0" applyProtection="0">
      <alignment horizontal="center" vertical="center"/>
    </xf>
    <xf numFmtId="173" fontId="3" fillId="0" borderId="0" applyFont="0" applyFill="0" applyBorder="0" applyAlignment="0" applyProtection="0"/>
    <xf numFmtId="0" fontId="9" fillId="0" borderId="14" applyNumberFormat="0" applyFill="0" applyProtection="0">
      <alignment horizontal="left" vertical="center" wrapText="1"/>
    </xf>
    <xf numFmtId="0" fontId="3" fillId="0" borderId="0"/>
    <xf numFmtId="4" fontId="9" fillId="0" borderId="14" applyFill="0" applyProtection="0">
      <alignment horizontal="right" vertical="center"/>
    </xf>
  </cellStyleXfs>
  <cellXfs count="430">
    <xf numFmtId="0" fontId="0" fillId="0" borderId="0" xfId="0"/>
    <xf numFmtId="180" fontId="0" fillId="0" borderId="0" xfId="0" applyNumberFormat="1" applyAlignment="1">
      <alignment horizontal="righ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 wrapText="1"/>
    </xf>
    <xf numFmtId="180" fontId="0" fillId="0" borderId="0" xfId="0" applyNumberFormat="1" applyAlignment="1">
      <alignment horizontal="center"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180" fontId="5" fillId="0" borderId="2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/>
    </xf>
    <xf numFmtId="180" fontId="4" fillId="0" borderId="2" xfId="0" applyNumberFormat="1" applyFont="1" applyBorder="1" applyAlignment="1">
      <alignment horizontal="right" vertical="top"/>
    </xf>
    <xf numFmtId="0" fontId="4" fillId="0" borderId="2" xfId="0" applyFont="1" applyBorder="1" applyAlignment="1">
      <alignment horizontal="left" vertical="center" wrapText="1"/>
    </xf>
    <xf numFmtId="180" fontId="4" fillId="0" borderId="2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180" fontId="4" fillId="0" borderId="5" xfId="0" applyNumberFormat="1" applyFont="1" applyBorder="1" applyAlignment="1">
      <alignment horizontal="right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180" fontId="4" fillId="0" borderId="0" xfId="0" applyNumberFormat="1" applyFont="1" applyAlignment="1">
      <alignment horizontal="right" vertical="top"/>
    </xf>
    <xf numFmtId="0" fontId="5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4" fillId="0" borderId="1" xfId="0" applyNumberFormat="1" applyFont="1" applyBorder="1" applyAlignment="1">
      <alignment horizontal="center" vertical="top"/>
    </xf>
    <xf numFmtId="0" fontId="4" fillId="0" borderId="2" xfId="0" applyNumberFormat="1" applyFont="1" applyBorder="1" applyAlignment="1">
      <alignment horizontal="center" vertical="top"/>
    </xf>
    <xf numFmtId="0" fontId="6" fillId="0" borderId="2" xfId="0" applyFont="1" applyBorder="1" applyAlignment="1">
      <alignment horizontal="left" vertical="center" wrapText="1"/>
    </xf>
    <xf numFmtId="0" fontId="4" fillId="0" borderId="5" xfId="0" applyNumberFormat="1" applyFont="1" applyBorder="1" applyAlignment="1">
      <alignment horizontal="center" vertical="top"/>
    </xf>
    <xf numFmtId="180" fontId="4" fillId="0" borderId="2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180" fontId="4" fillId="0" borderId="5" xfId="0" applyNumberFormat="1" applyFont="1" applyBorder="1" applyAlignment="1">
      <alignment horizontal="right" vertical="center"/>
    </xf>
    <xf numFmtId="180" fontId="4" fillId="0" borderId="2" xfId="0" applyNumberFormat="1" applyFont="1" applyBorder="1" applyAlignment="1">
      <alignment horizontal="center" vertical="top"/>
    </xf>
    <xf numFmtId="180" fontId="4" fillId="0" borderId="2" xfId="0" applyNumberFormat="1" applyFont="1" applyBorder="1" applyAlignment="1">
      <alignment horizontal="left" vertical="top" wrapText="1"/>
    </xf>
    <xf numFmtId="180" fontId="6" fillId="0" borderId="2" xfId="0" applyNumberFormat="1" applyFont="1" applyBorder="1" applyAlignment="1">
      <alignment horizontal="left" vertical="center" wrapText="1"/>
    </xf>
    <xf numFmtId="180" fontId="4" fillId="0" borderId="2" xfId="0" applyNumberFormat="1" applyFont="1" applyBorder="1" applyAlignment="1">
      <alignment horizontal="left" vertical="center" wrapText="1"/>
    </xf>
    <xf numFmtId="180" fontId="6" fillId="0" borderId="2" xfId="0" applyNumberFormat="1" applyFont="1" applyBorder="1" applyAlignment="1">
      <alignment horizontal="center" vertical="center"/>
    </xf>
    <xf numFmtId="180" fontId="4" fillId="0" borderId="5" xfId="0" applyNumberFormat="1" applyFont="1" applyBorder="1" applyAlignment="1">
      <alignment horizontal="center" vertical="top"/>
    </xf>
    <xf numFmtId="0" fontId="0" fillId="0" borderId="2" xfId="0" applyBorder="1" applyAlignment="1">
      <alignment vertical="center"/>
    </xf>
    <xf numFmtId="0" fontId="0" fillId="0" borderId="2" xfId="0" applyBorder="1"/>
    <xf numFmtId="0" fontId="0" fillId="0" borderId="3" xfId="0" applyBorder="1" applyAlignment="1">
      <alignment vertical="center"/>
    </xf>
    <xf numFmtId="0" fontId="0" fillId="0" borderId="3" xfId="0" applyBorder="1"/>
    <xf numFmtId="0" fontId="0" fillId="0" borderId="6" xfId="0" applyBorder="1"/>
    <xf numFmtId="187" fontId="4" fillId="0" borderId="2" xfId="0" applyNumberFormat="1" applyFont="1" applyBorder="1" applyAlignment="1">
      <alignment horizontal="center" vertical="center"/>
    </xf>
    <xf numFmtId="187" fontId="5" fillId="0" borderId="2" xfId="0" applyNumberFormat="1" applyFont="1" applyBorder="1" applyAlignment="1">
      <alignment horizontal="center" vertical="center"/>
    </xf>
    <xf numFmtId="187" fontId="4" fillId="0" borderId="2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center"/>
    </xf>
    <xf numFmtId="187" fontId="0" fillId="0" borderId="0" xfId="0" applyNumberFormat="1" applyAlignment="1">
      <alignment horizontal="center" vertical="top"/>
    </xf>
    <xf numFmtId="187" fontId="0" fillId="0" borderId="0" xfId="0" applyNumberFormat="1" applyAlignment="1">
      <alignment horizontal="center" vertical="center"/>
    </xf>
    <xf numFmtId="187" fontId="4" fillId="0" borderId="0" xfId="0" applyNumberFormat="1" applyFont="1" applyAlignment="1">
      <alignment horizontal="center" vertical="top"/>
    </xf>
    <xf numFmtId="187" fontId="4" fillId="0" borderId="0" xfId="0" applyNumberFormat="1" applyFont="1" applyAlignment="1">
      <alignment horizontal="center" vertical="center"/>
    </xf>
    <xf numFmtId="187" fontId="5" fillId="0" borderId="2" xfId="0" applyNumberFormat="1" applyFont="1" applyBorder="1" applyAlignment="1">
      <alignment horizontal="center" vertical="top"/>
    </xf>
    <xf numFmtId="0" fontId="0" fillId="0" borderId="0" xfId="0" applyAlignment="1">
      <alignment horizontal="left" vertical="center" wrapText="1"/>
    </xf>
    <xf numFmtId="1" fontId="4" fillId="0" borderId="2" xfId="0" applyNumberFormat="1" applyFont="1" applyBorder="1" applyAlignment="1">
      <alignment horizontal="center" vertical="center"/>
    </xf>
    <xf numFmtId="187" fontId="5" fillId="0" borderId="5" xfId="0" applyNumberFormat="1" applyFont="1" applyBorder="1" applyAlignment="1">
      <alignment horizontal="center" vertical="center"/>
    </xf>
    <xf numFmtId="187" fontId="10" fillId="0" borderId="0" xfId="0" applyNumberFormat="1" applyFont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/>
    </xf>
    <xf numFmtId="187" fontId="11" fillId="0" borderId="2" xfId="0" applyNumberFormat="1" applyFont="1" applyBorder="1" applyAlignment="1">
      <alignment horizontal="center" vertical="center"/>
    </xf>
    <xf numFmtId="187" fontId="11" fillId="0" borderId="5" xfId="0" applyNumberFormat="1" applyFont="1" applyBorder="1" applyAlignment="1">
      <alignment horizontal="center" vertical="center"/>
    </xf>
    <xf numFmtId="187" fontId="11" fillId="0" borderId="0" xfId="0" applyNumberFormat="1" applyFont="1" applyAlignment="1">
      <alignment horizontal="center" vertical="center"/>
    </xf>
    <xf numFmtId="187" fontId="4" fillId="0" borderId="5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 readingOrder="1"/>
    </xf>
    <xf numFmtId="180" fontId="5" fillId="0" borderId="2" xfId="0" applyNumberFormat="1" applyFont="1" applyBorder="1" applyAlignment="1">
      <alignment horizontal="right" vertical="top"/>
    </xf>
    <xf numFmtId="0" fontId="11" fillId="0" borderId="2" xfId="0" applyFont="1" applyBorder="1" applyAlignment="1">
      <alignment horizontal="center" vertical="top"/>
    </xf>
    <xf numFmtId="187" fontId="11" fillId="0" borderId="2" xfId="0" applyNumberFormat="1" applyFont="1" applyBorder="1" applyAlignment="1">
      <alignment horizontal="center" vertical="top"/>
    </xf>
    <xf numFmtId="0" fontId="14" fillId="0" borderId="2" xfId="0" applyFont="1" applyBorder="1"/>
    <xf numFmtId="0" fontId="14" fillId="0" borderId="0" xfId="0" applyFont="1"/>
    <xf numFmtId="0" fontId="11" fillId="0" borderId="2" xfId="0" applyFont="1" applyBorder="1" applyAlignment="1">
      <alignment horizontal="center" vertical="center"/>
    </xf>
    <xf numFmtId="180" fontId="11" fillId="0" borderId="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6" fillId="0" borderId="2" xfId="0" applyFont="1" applyBorder="1" applyAlignment="1">
      <alignment horizontal="center" vertical="top"/>
    </xf>
    <xf numFmtId="0" fontId="17" fillId="0" borderId="2" xfId="0" applyFont="1" applyBorder="1"/>
    <xf numFmtId="0" fontId="17" fillId="0" borderId="0" xfId="0" applyFont="1"/>
    <xf numFmtId="0" fontId="4" fillId="0" borderId="5" xfId="0" applyFont="1" applyBorder="1" applyAlignment="1">
      <alignment horizontal="center" vertical="center"/>
    </xf>
    <xf numFmtId="187" fontId="16" fillId="0" borderId="2" xfId="0" applyNumberFormat="1" applyFont="1" applyBorder="1" applyAlignment="1">
      <alignment horizontal="center" vertical="top"/>
    </xf>
    <xf numFmtId="2" fontId="4" fillId="0" borderId="2" xfId="0" applyNumberFormat="1" applyFont="1" applyBorder="1" applyAlignment="1">
      <alignment horizontal="center" vertical="top"/>
    </xf>
    <xf numFmtId="0" fontId="8" fillId="0" borderId="2" xfId="3" applyFont="1" applyFill="1" applyBorder="1" applyAlignment="1">
      <alignment horizontal="left" vertical="top" wrapText="1"/>
    </xf>
    <xf numFmtId="49" fontId="8" fillId="0" borderId="2" xfId="0" applyNumberFormat="1" applyFont="1" applyBorder="1" applyAlignment="1">
      <alignment horizontal="left" vertical="center" wrapText="1" readingOrder="1"/>
    </xf>
    <xf numFmtId="49" fontId="6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top"/>
    </xf>
    <xf numFmtId="49" fontId="4" fillId="0" borderId="2" xfId="0" applyNumberFormat="1" applyFont="1" applyBorder="1" applyAlignment="1">
      <alignment horizontal="center" vertical="top"/>
    </xf>
    <xf numFmtId="49" fontId="4" fillId="0" borderId="5" xfId="0" applyNumberFormat="1" applyFont="1" applyBorder="1" applyAlignment="1">
      <alignment horizontal="center" vertical="top"/>
    </xf>
    <xf numFmtId="180" fontId="8" fillId="0" borderId="2" xfId="0" applyNumberFormat="1" applyFont="1" applyBorder="1" applyAlignment="1">
      <alignment horizontal="left" vertical="center" wrapText="1"/>
    </xf>
    <xf numFmtId="0" fontId="8" fillId="0" borderId="2" xfId="3" applyFont="1" applyFill="1" applyBorder="1" applyAlignment="1">
      <alignment horizontal="left" vertical="center" wrapText="1"/>
    </xf>
    <xf numFmtId="180" fontId="5" fillId="0" borderId="2" xfId="0" applyNumberFormat="1" applyFont="1" applyBorder="1" applyAlignment="1">
      <alignment horizontal="left" vertical="top" wrapText="1"/>
    </xf>
    <xf numFmtId="49" fontId="8" fillId="0" borderId="2" xfId="0" applyNumberFormat="1" applyFont="1" applyBorder="1" applyAlignment="1">
      <alignment horizontal="center" vertical="center"/>
    </xf>
    <xf numFmtId="0" fontId="8" fillId="0" borderId="2" xfId="3" applyFont="1" applyFill="1" applyBorder="1">
      <alignment horizontal="left" vertical="center" wrapText="1"/>
    </xf>
    <xf numFmtId="0" fontId="8" fillId="0" borderId="2" xfId="1" applyFont="1" applyFill="1" applyBorder="1">
      <alignment horizontal="center" vertical="center"/>
    </xf>
    <xf numFmtId="0" fontId="0" fillId="0" borderId="0" xfId="0" applyBorder="1"/>
    <xf numFmtId="187" fontId="0" fillId="0" borderId="2" xfId="0" applyNumberFormat="1" applyBorder="1" applyAlignment="1">
      <alignment vertical="center"/>
    </xf>
    <xf numFmtId="180" fontId="5" fillId="0" borderId="2" xfId="0" applyNumberFormat="1" applyFont="1" applyBorder="1" applyAlignment="1">
      <alignment horizontal="center" vertical="top"/>
    </xf>
    <xf numFmtId="0" fontId="10" fillId="0" borderId="2" xfId="3" applyFont="1" applyFill="1" applyBorder="1">
      <alignment horizontal="left" vertical="center" wrapText="1"/>
    </xf>
    <xf numFmtId="0" fontId="10" fillId="0" borderId="2" xfId="1" applyFont="1" applyFill="1" applyBorder="1">
      <alignment horizontal="center" vertical="center"/>
    </xf>
    <xf numFmtId="0" fontId="11" fillId="0" borderId="2" xfId="0" applyNumberFormat="1" applyFont="1" applyBorder="1" applyAlignment="1">
      <alignment horizontal="center" vertical="top"/>
    </xf>
    <xf numFmtId="180" fontId="5" fillId="0" borderId="5" xfId="0" applyNumberFormat="1" applyFont="1" applyBorder="1" applyAlignment="1">
      <alignment horizontal="right" vertical="center"/>
    </xf>
    <xf numFmtId="180" fontId="5" fillId="0" borderId="2" xfId="0" applyNumberFormat="1" applyFont="1" applyBorder="1" applyAlignment="1">
      <alignment horizontal="center" vertical="center"/>
    </xf>
    <xf numFmtId="180" fontId="5" fillId="0" borderId="0" xfId="0" applyNumberFormat="1" applyFont="1" applyBorder="1" applyAlignment="1">
      <alignment horizontal="right" vertical="center"/>
    </xf>
    <xf numFmtId="180" fontId="5" fillId="0" borderId="5" xfId="0" applyNumberFormat="1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0" fontId="11" fillId="0" borderId="2" xfId="0" applyNumberFormat="1" applyFont="1" applyBorder="1" applyAlignment="1">
      <alignment horizontal="center" vertical="center"/>
    </xf>
    <xf numFmtId="180" fontId="11" fillId="0" borderId="2" xfId="0" applyNumberFormat="1" applyFont="1" applyBorder="1" applyAlignment="1">
      <alignment horizontal="left" vertical="center" wrapText="1"/>
    </xf>
    <xf numFmtId="49" fontId="11" fillId="0" borderId="2" xfId="0" applyNumberFormat="1" applyFont="1" applyBorder="1" applyAlignment="1">
      <alignment horizontal="center" vertical="center"/>
    </xf>
    <xf numFmtId="180" fontId="11" fillId="0" borderId="2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vertical="center"/>
    </xf>
    <xf numFmtId="0" fontId="11" fillId="0" borderId="1" xfId="0" applyNumberFormat="1" applyFont="1" applyBorder="1" applyAlignment="1">
      <alignment horizontal="center" vertical="top"/>
    </xf>
    <xf numFmtId="180" fontId="11" fillId="0" borderId="2" xfId="0" applyNumberFormat="1" applyFont="1" applyBorder="1" applyAlignment="1">
      <alignment horizontal="left" vertical="top" wrapText="1"/>
    </xf>
    <xf numFmtId="49" fontId="11" fillId="0" borderId="2" xfId="0" applyNumberFormat="1" applyFont="1" applyBorder="1" applyAlignment="1">
      <alignment horizontal="center" vertical="top"/>
    </xf>
    <xf numFmtId="180" fontId="11" fillId="0" borderId="2" xfId="0" applyNumberFormat="1" applyFont="1" applyBorder="1" applyAlignment="1">
      <alignment horizontal="center" vertical="top"/>
    </xf>
    <xf numFmtId="0" fontId="14" fillId="0" borderId="3" xfId="0" applyFont="1" applyBorder="1"/>
    <xf numFmtId="180" fontId="16" fillId="0" borderId="2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49" fontId="16" fillId="0" borderId="2" xfId="0" applyNumberFormat="1" applyFont="1" applyBorder="1" applyAlignment="1">
      <alignment horizontal="center" vertical="center"/>
    </xf>
    <xf numFmtId="180" fontId="16" fillId="0" borderId="2" xfId="0" applyNumberFormat="1" applyFont="1" applyBorder="1" applyAlignment="1">
      <alignment horizontal="center" vertical="center"/>
    </xf>
    <xf numFmtId="180" fontId="20" fillId="0" borderId="2" xfId="0" applyNumberFormat="1" applyFont="1" applyBorder="1" applyAlignment="1">
      <alignment horizontal="center" vertical="center"/>
    </xf>
    <xf numFmtId="180" fontId="20" fillId="0" borderId="2" xfId="0" applyNumberFormat="1" applyFont="1" applyBorder="1" applyAlignment="1">
      <alignment horizontal="right" vertical="center"/>
    </xf>
    <xf numFmtId="0" fontId="2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 readingOrder="1"/>
    </xf>
    <xf numFmtId="49" fontId="22" fillId="0" borderId="2" xfId="0" applyNumberFormat="1" applyFont="1" applyBorder="1" applyAlignment="1">
      <alignment horizontal="left" vertical="top" wrapText="1" readingOrder="1"/>
    </xf>
    <xf numFmtId="180" fontId="16" fillId="0" borderId="2" xfId="0" applyNumberFormat="1" applyFont="1" applyBorder="1" applyAlignment="1">
      <alignment horizontal="left" vertical="top" wrapText="1"/>
    </xf>
    <xf numFmtId="49" fontId="21" fillId="0" borderId="2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horizontal="left" vertical="center" wrapText="1" readingOrder="1"/>
    </xf>
    <xf numFmtId="0" fontId="11" fillId="0" borderId="1" xfId="0" applyFont="1" applyBorder="1" applyAlignment="1">
      <alignment horizontal="center" vertical="top"/>
    </xf>
    <xf numFmtId="49" fontId="16" fillId="0" borderId="2" xfId="0" applyNumberFormat="1" applyFont="1" applyBorder="1" applyAlignment="1">
      <alignment horizontal="center" vertical="top"/>
    </xf>
    <xf numFmtId="180" fontId="16" fillId="0" borderId="2" xfId="0" applyNumberFormat="1" applyFont="1" applyBorder="1" applyAlignment="1">
      <alignment horizontal="center" vertical="top"/>
    </xf>
    <xf numFmtId="0" fontId="19" fillId="0" borderId="3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10" fillId="0" borderId="0" xfId="0" applyFont="1"/>
    <xf numFmtId="0" fontId="5" fillId="0" borderId="1" xfId="0" applyNumberFormat="1" applyFont="1" applyBorder="1" applyAlignment="1">
      <alignment horizontal="center" vertical="top"/>
    </xf>
    <xf numFmtId="0" fontId="5" fillId="0" borderId="2" xfId="0" applyNumberFormat="1" applyFont="1" applyBorder="1" applyAlignment="1">
      <alignment horizontal="center" vertical="top"/>
    </xf>
    <xf numFmtId="0" fontId="26" fillId="0" borderId="1" xfId="0" applyFont="1" applyBorder="1" applyAlignment="1">
      <alignment horizontal="center" vertical="center"/>
    </xf>
    <xf numFmtId="49" fontId="26" fillId="0" borderId="2" xfId="0" applyNumberFormat="1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187" fontId="26" fillId="0" borderId="2" xfId="0" applyNumberFormat="1" applyFont="1" applyBorder="1" applyAlignment="1">
      <alignment horizontal="center" vertical="center"/>
    </xf>
    <xf numFmtId="0" fontId="26" fillId="0" borderId="2" xfId="0" applyNumberFormat="1" applyFont="1" applyBorder="1" applyAlignment="1">
      <alignment horizontal="center" vertical="center"/>
    </xf>
    <xf numFmtId="180" fontId="26" fillId="0" borderId="2" xfId="0" applyNumberFormat="1" applyFont="1" applyBorder="1" applyAlignment="1">
      <alignment horizontal="right" vertical="center"/>
    </xf>
    <xf numFmtId="0" fontId="26" fillId="0" borderId="0" xfId="0" applyFont="1" applyAlignment="1">
      <alignment vertical="center"/>
    </xf>
    <xf numFmtId="180" fontId="27" fillId="0" borderId="2" xfId="0" applyNumberFormat="1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left" vertical="center" wrapText="1" readingOrder="1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180" fontId="25" fillId="0" borderId="2" xfId="0" applyNumberFormat="1" applyFont="1" applyBorder="1" applyAlignment="1">
      <alignment horizontal="center" vertical="center"/>
    </xf>
    <xf numFmtId="49" fontId="28" fillId="0" borderId="2" xfId="0" applyNumberFormat="1" applyFont="1" applyBorder="1" applyAlignment="1">
      <alignment horizontal="center" vertical="center"/>
    </xf>
    <xf numFmtId="0" fontId="17" fillId="0" borderId="2" xfId="1" applyFont="1" applyFill="1" applyBorder="1">
      <alignment horizontal="center" vertical="center"/>
    </xf>
    <xf numFmtId="0" fontId="16" fillId="0" borderId="2" xfId="0" applyNumberFormat="1" applyFont="1" applyBorder="1" applyAlignment="1">
      <alignment horizontal="center" vertical="top"/>
    </xf>
    <xf numFmtId="180" fontId="16" fillId="0" borderId="2" xfId="0" applyNumberFormat="1" applyFont="1" applyBorder="1" applyAlignment="1">
      <alignment horizontal="right" vertical="center"/>
    </xf>
    <xf numFmtId="0" fontId="16" fillId="0" borderId="1" xfId="0" applyFont="1" applyBorder="1" applyAlignment="1">
      <alignment horizontal="center" vertical="top"/>
    </xf>
    <xf numFmtId="0" fontId="17" fillId="0" borderId="3" xfId="0" applyFont="1" applyBorder="1"/>
    <xf numFmtId="49" fontId="4" fillId="0" borderId="2" xfId="0" applyNumberFormat="1" applyFont="1" applyBorder="1" applyAlignment="1">
      <alignment horizontal="left" vertical="center" wrapText="1"/>
    </xf>
    <xf numFmtId="180" fontId="5" fillId="2" borderId="2" xfId="0" applyNumberFormat="1" applyFont="1" applyFill="1" applyBorder="1" applyAlignment="1">
      <alignment horizontal="right" vertical="center"/>
    </xf>
    <xf numFmtId="0" fontId="20" fillId="0" borderId="2" xfId="0" applyFont="1" applyBorder="1" applyAlignment="1">
      <alignment horizontal="left" vertical="top" wrapText="1"/>
    </xf>
    <xf numFmtId="187" fontId="16" fillId="0" borderId="2" xfId="0" applyNumberFormat="1" applyFont="1" applyBorder="1" applyAlignment="1">
      <alignment horizontal="center" vertical="center"/>
    </xf>
    <xf numFmtId="189" fontId="4" fillId="0" borderId="2" xfId="0" applyNumberFormat="1" applyFont="1" applyBorder="1" applyAlignment="1">
      <alignment horizontal="right" vertical="center"/>
    </xf>
    <xf numFmtId="189" fontId="11" fillId="0" borderId="2" xfId="0" applyNumberFormat="1" applyFont="1" applyBorder="1" applyAlignment="1">
      <alignment horizontal="right" vertical="center"/>
    </xf>
    <xf numFmtId="189" fontId="4" fillId="0" borderId="2" xfId="0" applyNumberFormat="1" applyFont="1" applyBorder="1" applyAlignment="1">
      <alignment horizontal="center" vertical="center"/>
    </xf>
    <xf numFmtId="0" fontId="1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3" xfId="0" applyBorder="1" applyAlignment="1">
      <alignment horizontal="center" vertical="top" wrapText="1"/>
    </xf>
    <xf numFmtId="0" fontId="1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180" fontId="4" fillId="0" borderId="5" xfId="0" applyNumberFormat="1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0" fillId="0" borderId="6" xfId="0" applyBorder="1" applyAlignment="1">
      <alignment vertical="center"/>
    </xf>
    <xf numFmtId="180" fontId="0" fillId="0" borderId="0" xfId="0" applyNumberFormat="1" applyAlignment="1">
      <alignment horizontal="right" vertical="center"/>
    </xf>
    <xf numFmtId="189" fontId="4" fillId="0" borderId="2" xfId="0" applyNumberFormat="1" applyFont="1" applyBorder="1" applyAlignment="1">
      <alignment horizontal="center" vertical="top"/>
    </xf>
    <xf numFmtId="180" fontId="15" fillId="0" borderId="2" xfId="0" applyNumberFormat="1" applyFont="1" applyBorder="1" applyAlignment="1">
      <alignment horizontal="center" vertical="center"/>
    </xf>
    <xf numFmtId="187" fontId="15" fillId="0" borderId="2" xfId="0" applyNumberFormat="1" applyFont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vertical="top"/>
    </xf>
    <xf numFmtId="185" fontId="0" fillId="0" borderId="3" xfId="0" applyNumberFormat="1" applyBorder="1" applyAlignment="1">
      <alignment vertical="center"/>
    </xf>
    <xf numFmtId="0" fontId="4" fillId="0" borderId="2" xfId="0" applyNumberFormat="1" applyFont="1" applyBorder="1" applyAlignment="1">
      <alignment horizontal="right" vertical="top"/>
    </xf>
    <xf numFmtId="0" fontId="5" fillId="0" borderId="2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right" vertical="top"/>
    </xf>
    <xf numFmtId="0" fontId="1" fillId="0" borderId="0" xfId="0" applyFont="1" applyAlignment="1">
      <alignment horizontal="center" vertical="top"/>
    </xf>
    <xf numFmtId="199" fontId="0" fillId="0" borderId="0" xfId="0" applyNumberFormat="1" applyAlignment="1">
      <alignment horizontal="right" vertical="top"/>
    </xf>
    <xf numFmtId="0" fontId="33" fillId="3" borderId="14" xfId="0" applyFont="1" applyFill="1" applyBorder="1" applyAlignment="1">
      <alignment horizontal="left" vertical="center" wrapText="1"/>
    </xf>
    <xf numFmtId="49" fontId="20" fillId="0" borderId="2" xfId="0" applyNumberFormat="1" applyFont="1" applyBorder="1" applyAlignment="1">
      <alignment horizontal="left" vertical="top" wrapText="1"/>
    </xf>
    <xf numFmtId="49" fontId="4" fillId="0" borderId="2" xfId="0" applyNumberFormat="1" applyFont="1" applyBorder="1" applyAlignment="1">
      <alignment horizontal="left" vertical="center" wrapText="1" readingOrder="1"/>
    </xf>
    <xf numFmtId="49" fontId="14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180" fontId="1" fillId="0" borderId="2" xfId="0" applyNumberFormat="1" applyFont="1" applyBorder="1" applyAlignment="1">
      <alignment horizontal="center" vertical="top"/>
    </xf>
    <xf numFmtId="0" fontId="30" fillId="0" borderId="2" xfId="0" applyFont="1" applyBorder="1" applyAlignment="1">
      <alignment horizontal="left" vertical="center" wrapText="1" readingOrder="1"/>
    </xf>
    <xf numFmtId="0" fontId="1" fillId="0" borderId="2" xfId="0" applyFont="1" applyBorder="1" applyAlignment="1">
      <alignment horizontal="left" vertical="center" wrapText="1" readingOrder="1"/>
    </xf>
    <xf numFmtId="0" fontId="1" fillId="0" borderId="2" xfId="0" applyFont="1" applyBorder="1" applyAlignment="1">
      <alignment vertical="center" wrapText="1"/>
    </xf>
    <xf numFmtId="180" fontId="11" fillId="0" borderId="2" xfId="0" applyNumberFormat="1" applyFont="1" applyBorder="1" applyAlignment="1">
      <alignment vertical="center"/>
    </xf>
    <xf numFmtId="180" fontId="4" fillId="0" borderId="2" xfId="0" applyNumberFormat="1" applyFont="1" applyBorder="1" applyAlignment="1">
      <alignment vertical="center"/>
    </xf>
    <xf numFmtId="180" fontId="5" fillId="0" borderId="2" xfId="0" applyNumberFormat="1" applyFont="1" applyBorder="1" applyAlignment="1">
      <alignment vertical="center"/>
    </xf>
    <xf numFmtId="180" fontId="20" fillId="0" borderId="2" xfId="0" applyNumberFormat="1" applyFont="1" applyBorder="1" applyAlignment="1">
      <alignment vertical="center"/>
    </xf>
    <xf numFmtId="180" fontId="4" fillId="2" borderId="2" xfId="0" applyNumberFormat="1" applyFont="1" applyFill="1" applyBorder="1" applyAlignment="1">
      <alignment vertical="center"/>
    </xf>
    <xf numFmtId="180" fontId="16" fillId="0" borderId="2" xfId="0" applyNumberFormat="1" applyFont="1" applyBorder="1" applyAlignment="1">
      <alignment vertical="center"/>
    </xf>
    <xf numFmtId="180" fontId="4" fillId="0" borderId="5" xfId="0" applyNumberFormat="1" applyFont="1" applyBorder="1" applyAlignment="1">
      <alignment vertical="center"/>
    </xf>
    <xf numFmtId="49" fontId="34" fillId="0" borderId="2" xfId="0" applyNumberFormat="1" applyFont="1" applyBorder="1" applyAlignment="1">
      <alignment horizontal="left" vertical="top" wrapText="1"/>
    </xf>
    <xf numFmtId="49" fontId="31" fillId="0" borderId="2" xfId="0" applyNumberFormat="1" applyFont="1" applyBorder="1" applyAlignment="1">
      <alignment vertical="center" wrapText="1"/>
    </xf>
    <xf numFmtId="11" fontId="0" fillId="0" borderId="0" xfId="0" applyNumberFormat="1" applyAlignment="1">
      <alignment vertical="center"/>
    </xf>
    <xf numFmtId="11" fontId="0" fillId="0" borderId="0" xfId="0" applyNumberFormat="1"/>
    <xf numFmtId="180" fontId="1" fillId="0" borderId="0" xfId="0" applyNumberFormat="1" applyFont="1" applyAlignment="1">
      <alignment horizontal="right" vertical="top"/>
    </xf>
    <xf numFmtId="49" fontId="20" fillId="0" borderId="2" xfId="0" applyNumberFormat="1" applyFont="1" applyBorder="1" applyAlignment="1">
      <alignment horizontal="left" vertical="center" wrapText="1"/>
    </xf>
    <xf numFmtId="185" fontId="4" fillId="0" borderId="2" xfId="0" applyNumberFormat="1" applyFont="1" applyBorder="1" applyAlignment="1">
      <alignment horizontal="center" vertical="center"/>
    </xf>
    <xf numFmtId="180" fontId="4" fillId="2" borderId="2" xfId="0" applyNumberFormat="1" applyFont="1" applyFill="1" applyBorder="1" applyAlignment="1">
      <alignment horizontal="right" vertical="top"/>
    </xf>
    <xf numFmtId="189" fontId="11" fillId="0" borderId="2" xfId="0" applyNumberFormat="1" applyFont="1" applyBorder="1" applyAlignment="1">
      <alignment vertical="center"/>
    </xf>
    <xf numFmtId="189" fontId="4" fillId="0" borderId="2" xfId="0" applyNumberFormat="1" applyFont="1" applyBorder="1" applyAlignment="1">
      <alignment vertical="center"/>
    </xf>
    <xf numFmtId="185" fontId="4" fillId="0" borderId="2" xfId="0" applyNumberFormat="1" applyFont="1" applyBorder="1" applyAlignment="1">
      <alignment horizontal="right" vertical="center"/>
    </xf>
    <xf numFmtId="0" fontId="11" fillId="4" borderId="1" xfId="0" applyNumberFormat="1" applyFont="1" applyFill="1" applyBorder="1" applyAlignment="1">
      <alignment horizontal="center" vertical="center"/>
    </xf>
    <xf numFmtId="0" fontId="11" fillId="4" borderId="2" xfId="0" applyNumberFormat="1" applyFont="1" applyFill="1" applyBorder="1" applyAlignment="1">
      <alignment horizontal="center" vertical="center"/>
    </xf>
    <xf numFmtId="180" fontId="11" fillId="4" borderId="2" xfId="0" applyNumberFormat="1" applyFont="1" applyFill="1" applyBorder="1" applyAlignment="1">
      <alignment horizontal="center" vertical="center" wrapText="1"/>
    </xf>
    <xf numFmtId="49" fontId="11" fillId="4" borderId="2" xfId="0" applyNumberFormat="1" applyFont="1" applyFill="1" applyBorder="1" applyAlignment="1">
      <alignment horizontal="right" vertical="center" wrapText="1"/>
    </xf>
    <xf numFmtId="180" fontId="11" fillId="4" borderId="2" xfId="0" applyNumberFormat="1" applyFont="1" applyFill="1" applyBorder="1" applyAlignment="1">
      <alignment horizontal="right" vertical="center" wrapText="1"/>
    </xf>
    <xf numFmtId="180" fontId="11" fillId="4" borderId="2" xfId="0" applyNumberFormat="1" applyFont="1" applyFill="1" applyBorder="1" applyAlignment="1">
      <alignment vertical="center"/>
    </xf>
    <xf numFmtId="189" fontId="11" fillId="4" borderId="2" xfId="0" applyNumberFormat="1" applyFont="1" applyFill="1" applyBorder="1" applyAlignment="1">
      <alignment vertical="center"/>
    </xf>
    <xf numFmtId="180" fontId="11" fillId="4" borderId="2" xfId="0" applyNumberFormat="1" applyFont="1" applyFill="1" applyBorder="1" applyAlignment="1">
      <alignment horizontal="right" vertical="center"/>
    </xf>
    <xf numFmtId="0" fontId="11" fillId="5" borderId="1" xfId="0" applyNumberFormat="1" applyFont="1" applyFill="1" applyBorder="1" applyAlignment="1">
      <alignment horizontal="center" vertical="center"/>
    </xf>
    <xf numFmtId="0" fontId="11" fillId="5" borderId="2" xfId="0" applyNumberFormat="1" applyFont="1" applyFill="1" applyBorder="1" applyAlignment="1">
      <alignment horizontal="center" vertical="center"/>
    </xf>
    <xf numFmtId="180" fontId="11" fillId="5" borderId="2" xfId="0" applyNumberFormat="1" applyFont="1" applyFill="1" applyBorder="1" applyAlignment="1">
      <alignment vertical="center"/>
    </xf>
    <xf numFmtId="180" fontId="11" fillId="5" borderId="2" xfId="0" applyNumberFormat="1" applyFont="1" applyFill="1" applyBorder="1" applyAlignment="1">
      <alignment horizontal="right" vertical="center"/>
    </xf>
    <xf numFmtId="180" fontId="11" fillId="5" borderId="2" xfId="0" applyNumberFormat="1" applyFont="1" applyFill="1" applyBorder="1" applyAlignment="1">
      <alignment horizontal="center" vertical="center" wrapText="1"/>
    </xf>
    <xf numFmtId="49" fontId="11" fillId="5" borderId="2" xfId="0" applyNumberFormat="1" applyFont="1" applyFill="1" applyBorder="1" applyAlignment="1">
      <alignment horizontal="right" vertical="center" wrapText="1"/>
    </xf>
    <xf numFmtId="180" fontId="11" fillId="5" borderId="2" xfId="0" applyNumberFormat="1" applyFont="1" applyFill="1" applyBorder="1" applyAlignment="1">
      <alignment horizontal="right" vertical="center" wrapText="1"/>
    </xf>
    <xf numFmtId="189" fontId="11" fillId="5" borderId="2" xfId="0" applyNumberFormat="1" applyFont="1" applyFill="1" applyBorder="1" applyAlignment="1">
      <alignment vertical="center"/>
    </xf>
    <xf numFmtId="0" fontId="14" fillId="5" borderId="3" xfId="0" applyFont="1" applyFill="1" applyBorder="1" applyAlignment="1">
      <alignment horizontal="center" vertical="center" wrapText="1"/>
    </xf>
    <xf numFmtId="0" fontId="11" fillId="6" borderId="1" xfId="0" applyNumberFormat="1" applyFont="1" applyFill="1" applyBorder="1" applyAlignment="1">
      <alignment horizontal="center" vertical="center"/>
    </xf>
    <xf numFmtId="0" fontId="11" fillId="6" borderId="2" xfId="0" applyNumberFormat="1" applyFont="1" applyFill="1" applyBorder="1" applyAlignment="1">
      <alignment horizontal="center" vertical="center"/>
    </xf>
    <xf numFmtId="180" fontId="16" fillId="6" borderId="2" xfId="0" applyNumberFormat="1" applyFont="1" applyFill="1" applyBorder="1" applyAlignment="1">
      <alignment horizontal="left" vertical="center" wrapText="1"/>
    </xf>
    <xf numFmtId="49" fontId="16" fillId="6" borderId="2" xfId="0" applyNumberFormat="1" applyFont="1" applyFill="1" applyBorder="1" applyAlignment="1">
      <alignment horizontal="right" vertical="center" wrapText="1"/>
    </xf>
    <xf numFmtId="180" fontId="16" fillId="6" borderId="2" xfId="0" applyNumberFormat="1" applyFont="1" applyFill="1" applyBorder="1" applyAlignment="1">
      <alignment horizontal="right" vertical="center" wrapText="1"/>
    </xf>
    <xf numFmtId="180" fontId="11" fillId="6" borderId="2" xfId="0" applyNumberFormat="1" applyFont="1" applyFill="1" applyBorder="1" applyAlignment="1">
      <alignment vertical="center"/>
    </xf>
    <xf numFmtId="180" fontId="11" fillId="6" borderId="2" xfId="0" applyNumberFormat="1" applyFont="1" applyFill="1" applyBorder="1" applyAlignment="1">
      <alignment horizontal="right" vertical="center"/>
    </xf>
    <xf numFmtId="0" fontId="14" fillId="6" borderId="3" xfId="0" applyFont="1" applyFill="1" applyBorder="1" applyAlignment="1">
      <alignment vertical="center"/>
    </xf>
    <xf numFmtId="0" fontId="11" fillId="6" borderId="1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180" fontId="11" fillId="6" borderId="2" xfId="0" applyNumberFormat="1" applyFont="1" applyFill="1" applyBorder="1" applyAlignment="1">
      <alignment horizontal="center" vertical="center"/>
    </xf>
    <xf numFmtId="49" fontId="16" fillId="6" borderId="2" xfId="0" applyNumberFormat="1" applyFont="1" applyFill="1" applyBorder="1" applyAlignment="1">
      <alignment horizontal="center" vertical="center"/>
    </xf>
    <xf numFmtId="180" fontId="16" fillId="6" borderId="2" xfId="0" applyNumberFormat="1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vertical="center"/>
    </xf>
    <xf numFmtId="49" fontId="21" fillId="6" borderId="2" xfId="0" applyNumberFormat="1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left" vertical="center" wrapText="1" readingOrder="1"/>
    </xf>
    <xf numFmtId="180" fontId="16" fillId="6" borderId="2" xfId="0" applyNumberFormat="1" applyFont="1" applyFill="1" applyBorder="1" applyAlignment="1">
      <alignment horizontal="center" vertical="center" wrapText="1"/>
    </xf>
    <xf numFmtId="49" fontId="11" fillId="6" borderId="2" xfId="0" applyNumberFormat="1" applyFont="1" applyFill="1" applyBorder="1" applyAlignment="1">
      <alignment horizontal="center" vertical="center"/>
    </xf>
    <xf numFmtId="187" fontId="11" fillId="6" borderId="2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180" fontId="11" fillId="4" borderId="2" xfId="0" applyNumberFormat="1" applyFont="1" applyFill="1" applyBorder="1" applyAlignment="1">
      <alignment horizontal="center" vertical="center"/>
    </xf>
    <xf numFmtId="180" fontId="16" fillId="4" borderId="2" xfId="0" applyNumberFormat="1" applyFont="1" applyFill="1" applyBorder="1" applyAlignment="1">
      <alignment horizontal="left" vertical="center" wrapText="1"/>
    </xf>
    <xf numFmtId="49" fontId="16" fillId="4" borderId="2" xfId="0" applyNumberFormat="1" applyFont="1" applyFill="1" applyBorder="1" applyAlignment="1">
      <alignment horizontal="center" vertical="center"/>
    </xf>
    <xf numFmtId="180" fontId="16" fillId="4" borderId="2" xfId="0" applyNumberFormat="1" applyFont="1" applyFill="1" applyBorder="1" applyAlignment="1">
      <alignment horizontal="center" vertical="center"/>
    </xf>
    <xf numFmtId="185" fontId="16" fillId="4" borderId="2" xfId="0" applyNumberFormat="1" applyFont="1" applyFill="1" applyBorder="1" applyAlignment="1">
      <alignment horizontal="center" vertical="center"/>
    </xf>
    <xf numFmtId="180" fontId="5" fillId="6" borderId="2" xfId="0" applyNumberFormat="1" applyFont="1" applyFill="1" applyBorder="1" applyAlignment="1">
      <alignment horizontal="center" vertical="center"/>
    </xf>
    <xf numFmtId="185" fontId="11" fillId="4" borderId="2" xfId="0" applyNumberFormat="1" applyFont="1" applyFill="1" applyBorder="1" applyAlignment="1">
      <alignment horizontal="right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80" fontId="6" fillId="6" borderId="2" xfId="0" applyNumberFormat="1" applyFont="1" applyFill="1" applyBorder="1" applyAlignment="1">
      <alignment horizontal="left" vertical="center" wrapText="1"/>
    </xf>
    <xf numFmtId="49" fontId="6" fillId="6" borderId="2" xfId="0" applyNumberFormat="1" applyFont="1" applyFill="1" applyBorder="1" applyAlignment="1">
      <alignment horizontal="center" vertical="center"/>
    </xf>
    <xf numFmtId="180" fontId="6" fillId="6" borderId="2" xfId="0" applyNumberFormat="1" applyFont="1" applyFill="1" applyBorder="1" applyAlignment="1">
      <alignment horizontal="center" vertical="center"/>
    </xf>
    <xf numFmtId="180" fontId="5" fillId="6" borderId="2" xfId="0" applyNumberFormat="1" applyFont="1" applyFill="1" applyBorder="1" applyAlignment="1">
      <alignment vertical="center"/>
    </xf>
    <xf numFmtId="180" fontId="4" fillId="6" borderId="2" xfId="0" applyNumberFormat="1" applyFont="1" applyFill="1" applyBorder="1" applyAlignment="1">
      <alignment horizontal="right" vertical="center"/>
    </xf>
    <xf numFmtId="180" fontId="5" fillId="6" borderId="2" xfId="0" applyNumberFormat="1" applyFont="1" applyFill="1" applyBorder="1" applyAlignment="1">
      <alignment horizontal="right" vertical="center"/>
    </xf>
    <xf numFmtId="0" fontId="0" fillId="6" borderId="3" xfId="0" applyFill="1" applyBorder="1" applyAlignment="1">
      <alignment vertical="center"/>
    </xf>
    <xf numFmtId="0" fontId="10" fillId="6" borderId="2" xfId="1" applyFont="1" applyFill="1" applyBorder="1">
      <alignment horizontal="center" vertical="center"/>
    </xf>
    <xf numFmtId="187" fontId="11" fillId="6" borderId="2" xfId="0" applyNumberFormat="1" applyFont="1" applyFill="1" applyBorder="1" applyAlignment="1">
      <alignment horizontal="center" vertical="top"/>
    </xf>
    <xf numFmtId="0" fontId="11" fillId="6" borderId="2" xfId="0" applyNumberFormat="1" applyFont="1" applyFill="1" applyBorder="1" applyAlignment="1">
      <alignment horizontal="center" vertical="top"/>
    </xf>
    <xf numFmtId="0" fontId="8" fillId="6" borderId="2" xfId="1" applyFont="1" applyFill="1" applyBorder="1">
      <alignment horizontal="center" vertical="center"/>
    </xf>
    <xf numFmtId="187" fontId="4" fillId="6" borderId="2" xfId="0" applyNumberFormat="1" applyFont="1" applyFill="1" applyBorder="1" applyAlignment="1">
      <alignment horizontal="center" vertical="top"/>
    </xf>
    <xf numFmtId="0" fontId="4" fillId="6" borderId="2" xfId="0" applyNumberFormat="1" applyFont="1" applyFill="1" applyBorder="1" applyAlignment="1">
      <alignment horizontal="center" vertical="top"/>
    </xf>
    <xf numFmtId="180" fontId="4" fillId="6" borderId="2" xfId="0" applyNumberFormat="1" applyFont="1" applyFill="1" applyBorder="1" applyAlignment="1">
      <alignment vertical="center"/>
    </xf>
    <xf numFmtId="0" fontId="0" fillId="6" borderId="3" xfId="0" applyFill="1" applyBorder="1"/>
    <xf numFmtId="0" fontId="14" fillId="4" borderId="1" xfId="0" applyFont="1" applyFill="1" applyBorder="1" applyAlignment="1">
      <alignment horizontal="center" vertical="center"/>
    </xf>
    <xf numFmtId="49" fontId="14" fillId="4" borderId="2" xfId="0" applyNumberFormat="1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 wrapText="1" readingOrder="1"/>
    </xf>
    <xf numFmtId="0" fontId="8" fillId="4" borderId="2" xfId="1" applyFont="1" applyFill="1" applyBorder="1">
      <alignment horizontal="center" vertical="center"/>
    </xf>
    <xf numFmtId="187" fontId="5" fillId="4" borderId="2" xfId="0" applyNumberFormat="1" applyFont="1" applyFill="1" applyBorder="1" applyAlignment="1">
      <alignment horizontal="center" vertical="top"/>
    </xf>
    <xf numFmtId="0" fontId="5" fillId="4" borderId="2" xfId="0" applyNumberFormat="1" applyFont="1" applyFill="1" applyBorder="1" applyAlignment="1">
      <alignment horizontal="center" vertical="top"/>
    </xf>
    <xf numFmtId="187" fontId="4" fillId="4" borderId="2" xfId="0" applyNumberFormat="1" applyFont="1" applyFill="1" applyBorder="1" applyAlignment="1">
      <alignment horizontal="center" vertical="top"/>
    </xf>
    <xf numFmtId="0" fontId="4" fillId="4" borderId="2" xfId="0" applyNumberFormat="1" applyFont="1" applyFill="1" applyBorder="1" applyAlignment="1">
      <alignment horizontal="center" vertical="top"/>
    </xf>
    <xf numFmtId="180" fontId="5" fillId="4" borderId="2" xfId="0" applyNumberFormat="1" applyFont="1" applyFill="1" applyBorder="1" applyAlignment="1">
      <alignment vertical="center"/>
    </xf>
    <xf numFmtId="180" fontId="4" fillId="4" borderId="2" xfId="0" applyNumberFormat="1" applyFont="1" applyFill="1" applyBorder="1" applyAlignment="1">
      <alignment vertical="center"/>
    </xf>
    <xf numFmtId="180" fontId="4" fillId="4" borderId="2" xfId="0" applyNumberFormat="1" applyFont="1" applyFill="1" applyBorder="1" applyAlignment="1">
      <alignment horizontal="right" vertical="center"/>
    </xf>
    <xf numFmtId="0" fontId="0" fillId="4" borderId="3" xfId="0" applyFill="1" applyBorder="1"/>
    <xf numFmtId="0" fontId="10" fillId="4" borderId="3" xfId="0" applyFont="1" applyFill="1" applyBorder="1" applyAlignment="1">
      <alignment vertical="center"/>
    </xf>
    <xf numFmtId="49" fontId="1" fillId="4" borderId="3" xfId="0" applyNumberFormat="1" applyFont="1" applyFill="1" applyBorder="1" applyAlignment="1">
      <alignment wrapText="1"/>
    </xf>
    <xf numFmtId="0" fontId="1" fillId="6" borderId="1" xfId="0" applyFont="1" applyFill="1" applyBorder="1" applyAlignment="1">
      <alignment vertical="center"/>
    </xf>
    <xf numFmtId="49" fontId="14" fillId="6" borderId="2" xfId="0" applyNumberFormat="1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left" vertical="center" wrapText="1" readingOrder="1"/>
    </xf>
    <xf numFmtId="187" fontId="5" fillId="6" borderId="2" xfId="0" applyNumberFormat="1" applyFont="1" applyFill="1" applyBorder="1" applyAlignment="1">
      <alignment horizontal="center" vertical="top"/>
    </xf>
    <xf numFmtId="0" fontId="5" fillId="6" borderId="2" xfId="0" applyNumberFormat="1" applyFont="1" applyFill="1" applyBorder="1" applyAlignment="1">
      <alignment horizontal="center" vertical="top"/>
    </xf>
    <xf numFmtId="189" fontId="11" fillId="6" borderId="2" xfId="0" applyNumberFormat="1" applyFont="1" applyFill="1" applyBorder="1" applyAlignment="1">
      <alignment horizontal="right" vertical="center"/>
    </xf>
    <xf numFmtId="0" fontId="11" fillId="6" borderId="1" xfId="0" applyNumberFormat="1" applyFont="1" applyFill="1" applyBorder="1" applyAlignment="1">
      <alignment horizontal="center" vertical="top"/>
    </xf>
    <xf numFmtId="180" fontId="11" fillId="6" borderId="2" xfId="0" applyNumberFormat="1" applyFont="1" applyFill="1" applyBorder="1" applyAlignment="1">
      <alignment horizontal="left" vertical="top" wrapText="1"/>
    </xf>
    <xf numFmtId="49" fontId="11" fillId="6" borderId="2" xfId="0" applyNumberFormat="1" applyFont="1" applyFill="1" applyBorder="1" applyAlignment="1">
      <alignment horizontal="center" vertical="top"/>
    </xf>
    <xf numFmtId="180" fontId="11" fillId="6" borderId="2" xfId="0" applyNumberFormat="1" applyFont="1" applyFill="1" applyBorder="1" applyAlignment="1">
      <alignment horizontal="center" vertical="top"/>
    </xf>
    <xf numFmtId="0" fontId="14" fillId="6" borderId="3" xfId="0" applyFont="1" applyFill="1" applyBorder="1"/>
    <xf numFmtId="0" fontId="5" fillId="5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left" vertical="center" wrapText="1"/>
    </xf>
    <xf numFmtId="187" fontId="5" fillId="5" borderId="2" xfId="0" applyNumberFormat="1" applyFont="1" applyFill="1" applyBorder="1" applyAlignment="1">
      <alignment horizontal="center" vertical="center"/>
    </xf>
    <xf numFmtId="187" fontId="11" fillId="5" borderId="2" xfId="0" applyNumberFormat="1" applyFont="1" applyFill="1" applyBorder="1" applyAlignment="1">
      <alignment horizontal="center" vertical="center"/>
    </xf>
    <xf numFmtId="180" fontId="5" fillId="5" borderId="2" xfId="0" applyNumberFormat="1" applyFont="1" applyFill="1" applyBorder="1" applyAlignment="1">
      <alignment horizontal="right" vertical="center"/>
    </xf>
    <xf numFmtId="0" fontId="0" fillId="5" borderId="3" xfId="0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center" vertical="center"/>
    </xf>
    <xf numFmtId="187" fontId="5" fillId="4" borderId="2" xfId="0" applyNumberFormat="1" applyFont="1" applyFill="1" applyBorder="1" applyAlignment="1">
      <alignment horizontal="center" vertical="center"/>
    </xf>
    <xf numFmtId="187" fontId="11" fillId="4" borderId="2" xfId="0" applyNumberFormat="1" applyFont="1" applyFill="1" applyBorder="1" applyAlignment="1">
      <alignment horizontal="center" vertical="center"/>
    </xf>
    <xf numFmtId="180" fontId="5" fillId="4" borderId="2" xfId="0" applyNumberFormat="1" applyFont="1" applyFill="1" applyBorder="1" applyAlignment="1">
      <alignment horizontal="right" vertical="center"/>
    </xf>
    <xf numFmtId="0" fontId="0" fillId="4" borderId="3" xfId="0" applyFill="1" applyBorder="1" applyAlignment="1">
      <alignment vertical="center"/>
    </xf>
    <xf numFmtId="0" fontId="5" fillId="5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left" vertical="center" wrapText="1"/>
    </xf>
    <xf numFmtId="187" fontId="5" fillId="6" borderId="2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 wrapText="1"/>
    </xf>
    <xf numFmtId="0" fontId="0" fillId="5" borderId="3" xfId="0" applyFill="1" applyBorder="1" applyAlignment="1">
      <alignment vertical="center" wrapText="1"/>
    </xf>
    <xf numFmtId="0" fontId="4" fillId="5" borderId="2" xfId="0" applyFont="1" applyFill="1" applyBorder="1" applyAlignment="1">
      <alignment horizontal="center" vertical="top"/>
    </xf>
    <xf numFmtId="0" fontId="5" fillId="5" borderId="2" xfId="0" applyFont="1" applyFill="1" applyBorder="1" applyAlignment="1">
      <alignment horizontal="left" vertical="top" wrapText="1"/>
    </xf>
    <xf numFmtId="0" fontId="10" fillId="6" borderId="7" xfId="0" applyFont="1" applyFill="1" applyBorder="1" applyAlignment="1">
      <alignment horizontal="center" vertical="center"/>
    </xf>
    <xf numFmtId="187" fontId="10" fillId="6" borderId="2" xfId="0" applyNumberFormat="1" applyFont="1" applyFill="1" applyBorder="1" applyAlignment="1">
      <alignment horizontal="center" vertical="center" wrapText="1"/>
    </xf>
    <xf numFmtId="0" fontId="10" fillId="6" borderId="2" xfId="0" applyNumberFormat="1" applyFont="1" applyFill="1" applyBorder="1" applyAlignment="1">
      <alignment horizontal="center" vertical="center" wrapText="1"/>
    </xf>
    <xf numFmtId="0" fontId="14" fillId="7" borderId="7" xfId="0" applyFont="1" applyFill="1" applyBorder="1" applyAlignment="1">
      <alignment horizontal="center" vertical="center"/>
    </xf>
    <xf numFmtId="0" fontId="14" fillId="7" borderId="2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 vertical="center" wrapText="1"/>
    </xf>
    <xf numFmtId="187" fontId="4" fillId="5" borderId="2" xfId="0" applyNumberFormat="1" applyFont="1" applyFill="1" applyBorder="1" applyAlignment="1">
      <alignment horizontal="center" vertical="center"/>
    </xf>
    <xf numFmtId="180" fontId="4" fillId="5" borderId="2" xfId="0" applyNumberFormat="1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/>
    </xf>
    <xf numFmtId="187" fontId="4" fillId="4" borderId="2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left" vertical="center" wrapText="1"/>
    </xf>
    <xf numFmtId="185" fontId="5" fillId="8" borderId="2" xfId="0" applyNumberFormat="1" applyFont="1" applyFill="1" applyBorder="1" applyAlignment="1">
      <alignment horizontal="center" vertical="center"/>
    </xf>
    <xf numFmtId="187" fontId="5" fillId="8" borderId="2" xfId="0" applyNumberFormat="1" applyFont="1" applyFill="1" applyBorder="1" applyAlignment="1">
      <alignment horizontal="center" vertical="center"/>
    </xf>
    <xf numFmtId="187" fontId="11" fillId="8" borderId="2" xfId="0" applyNumberFormat="1" applyFont="1" applyFill="1" applyBorder="1" applyAlignment="1">
      <alignment horizontal="center" vertical="center"/>
    </xf>
    <xf numFmtId="180" fontId="5" fillId="8" borderId="2" xfId="0" applyNumberFormat="1" applyFont="1" applyFill="1" applyBorder="1" applyAlignment="1">
      <alignment horizontal="right" vertical="center"/>
    </xf>
    <xf numFmtId="189" fontId="5" fillId="8" borderId="2" xfId="0" applyNumberFormat="1" applyFont="1" applyFill="1" applyBorder="1" applyAlignment="1">
      <alignment horizontal="right" vertical="center"/>
    </xf>
    <xf numFmtId="0" fontId="0" fillId="8" borderId="3" xfId="0" applyFill="1" applyBorder="1" applyAlignment="1">
      <alignment vertical="center"/>
    </xf>
    <xf numFmtId="2" fontId="5" fillId="8" borderId="2" xfId="0" applyNumberFormat="1" applyFont="1" applyFill="1" applyBorder="1" applyAlignment="1">
      <alignment horizontal="center" vertical="center"/>
    </xf>
    <xf numFmtId="180" fontId="1" fillId="0" borderId="2" xfId="0" applyNumberFormat="1" applyFont="1" applyBorder="1" applyAlignment="1">
      <alignment horizontal="left" vertical="top" wrapText="1"/>
    </xf>
    <xf numFmtId="49" fontId="4" fillId="0" borderId="2" xfId="0" applyNumberFormat="1" applyFont="1" applyBorder="1" applyAlignment="1">
      <alignment horizontal="left" vertical="top" wrapText="1"/>
    </xf>
    <xf numFmtId="180" fontId="1" fillId="0" borderId="2" xfId="0" applyNumberFormat="1" applyFont="1" applyBorder="1" applyAlignment="1">
      <alignment horizontal="left" vertical="center" wrapText="1"/>
    </xf>
    <xf numFmtId="2" fontId="4" fillId="0" borderId="2" xfId="0" applyNumberFormat="1" applyFont="1" applyBorder="1" applyAlignment="1">
      <alignment horizontal="center" vertical="center"/>
    </xf>
    <xf numFmtId="180" fontId="4" fillId="2" borderId="2" xfId="0" applyNumberFormat="1" applyFont="1" applyFill="1" applyBorder="1" applyAlignment="1">
      <alignment horizontal="center" vertical="top"/>
    </xf>
    <xf numFmtId="0" fontId="1" fillId="0" borderId="2" xfId="3" applyFont="1" applyFill="1" applyBorder="1">
      <alignment horizontal="left" vertical="center" wrapText="1"/>
    </xf>
    <xf numFmtId="0" fontId="14" fillId="7" borderId="2" xfId="0" applyNumberFormat="1" applyFont="1" applyFill="1" applyBorder="1" applyAlignment="1">
      <alignment horizontal="center" vertical="center" wrapText="1"/>
    </xf>
    <xf numFmtId="185" fontId="0" fillId="0" borderId="0" xfId="0" applyNumberFormat="1"/>
    <xf numFmtId="0" fontId="11" fillId="2" borderId="1" xfId="0" applyNumberFormat="1" applyFont="1" applyFill="1" applyBorder="1" applyAlignment="1">
      <alignment horizontal="center" vertical="top"/>
    </xf>
    <xf numFmtId="0" fontId="11" fillId="2" borderId="2" xfId="0" applyNumberFormat="1" applyFont="1" applyFill="1" applyBorder="1" applyAlignment="1">
      <alignment horizontal="center" vertical="top"/>
    </xf>
    <xf numFmtId="180" fontId="11" fillId="2" borderId="2" xfId="0" applyNumberFormat="1" applyFont="1" applyFill="1" applyBorder="1" applyAlignment="1">
      <alignment horizontal="left" vertical="top" wrapText="1"/>
    </xf>
    <xf numFmtId="49" fontId="11" fillId="2" borderId="2" xfId="0" applyNumberFormat="1" applyFont="1" applyFill="1" applyBorder="1" applyAlignment="1">
      <alignment horizontal="center" vertical="top"/>
    </xf>
    <xf numFmtId="180" fontId="11" fillId="2" borderId="2" xfId="0" applyNumberFormat="1" applyFont="1" applyFill="1" applyBorder="1" applyAlignment="1">
      <alignment horizontal="center" vertical="center"/>
    </xf>
    <xf numFmtId="180" fontId="11" fillId="2" borderId="2" xfId="0" applyNumberFormat="1" applyFont="1" applyFill="1" applyBorder="1" applyAlignment="1">
      <alignment horizontal="center" vertical="top"/>
    </xf>
    <xf numFmtId="180" fontId="11" fillId="2" borderId="2" xfId="0" applyNumberFormat="1" applyFont="1" applyFill="1" applyBorder="1" applyAlignment="1">
      <alignment vertical="center"/>
    </xf>
    <xf numFmtId="180" fontId="11" fillId="2" borderId="2" xfId="0" applyNumberFormat="1" applyFont="1" applyFill="1" applyBorder="1" applyAlignment="1">
      <alignment horizontal="right" vertical="center"/>
    </xf>
    <xf numFmtId="0" fontId="14" fillId="2" borderId="0" xfId="0" applyFont="1" applyFill="1"/>
    <xf numFmtId="0" fontId="4" fillId="2" borderId="1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/>
    </xf>
    <xf numFmtId="180" fontId="4" fillId="2" borderId="2" xfId="0" applyNumberFormat="1" applyFont="1" applyFill="1" applyBorder="1" applyAlignment="1">
      <alignment horizontal="left" vertical="top" wrapText="1"/>
    </xf>
    <xf numFmtId="49" fontId="4" fillId="2" borderId="2" xfId="0" applyNumberFormat="1" applyFont="1" applyFill="1" applyBorder="1" applyAlignment="1">
      <alignment horizontal="center" vertical="top"/>
    </xf>
    <xf numFmtId="180" fontId="4" fillId="2" borderId="2" xfId="0" applyNumberFormat="1" applyFont="1" applyFill="1" applyBorder="1" applyAlignment="1">
      <alignment horizontal="right" vertical="center"/>
    </xf>
    <xf numFmtId="0" fontId="0" fillId="2" borderId="0" xfId="0" applyFill="1"/>
    <xf numFmtId="0" fontId="14" fillId="0" borderId="8" xfId="0" applyFont="1" applyBorder="1"/>
    <xf numFmtId="0" fontId="0" fillId="0" borderId="8" xfId="0" applyBorder="1"/>
    <xf numFmtId="0" fontId="17" fillId="0" borderId="8" xfId="0" applyFont="1" applyBorder="1"/>
    <xf numFmtId="49" fontId="20" fillId="0" borderId="2" xfId="0" applyNumberFormat="1" applyFont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11" fillId="0" borderId="2" xfId="3" applyFont="1" applyFill="1" applyBorder="1">
      <alignment horizontal="left" vertical="center" wrapText="1"/>
    </xf>
    <xf numFmtId="0" fontId="4" fillId="0" borderId="2" xfId="3" applyFont="1" applyFill="1" applyBorder="1">
      <alignment horizontal="left" vertical="center" wrapText="1"/>
    </xf>
    <xf numFmtId="0" fontId="4" fillId="0" borderId="2" xfId="1" applyFont="1" applyFill="1" applyBorder="1">
      <alignment horizontal="center" vertical="center"/>
    </xf>
    <xf numFmtId="0" fontId="17" fillId="6" borderId="2" xfId="3" applyFont="1" applyFill="1" applyBorder="1">
      <alignment horizontal="left" vertical="center" wrapText="1"/>
    </xf>
    <xf numFmtId="185" fontId="8" fillId="0" borderId="2" xfId="5" applyNumberFormat="1" applyFont="1" applyFill="1" applyBorder="1">
      <alignment horizontal="right" vertical="center"/>
    </xf>
    <xf numFmtId="180" fontId="14" fillId="4" borderId="3" xfId="0" applyNumberFormat="1" applyFont="1" applyFill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21" fillId="6" borderId="1" xfId="0" applyFont="1" applyFill="1" applyBorder="1" applyAlignment="1">
      <alignment vertical="center"/>
    </xf>
    <xf numFmtId="49" fontId="1" fillId="0" borderId="3" xfId="0" applyNumberFormat="1" applyFont="1" applyBorder="1" applyAlignment="1">
      <alignment vertical="center" wrapText="1"/>
    </xf>
    <xf numFmtId="0" fontId="10" fillId="6" borderId="1" xfId="1" applyFont="1" applyFill="1" applyBorder="1">
      <alignment horizontal="center" vertical="center"/>
    </xf>
    <xf numFmtId="0" fontId="8" fillId="0" borderId="1" xfId="1" applyFont="1" applyFill="1" applyBorder="1">
      <alignment horizontal="center" vertical="center"/>
    </xf>
    <xf numFmtId="0" fontId="10" fillId="0" borderId="1" xfId="1" applyFont="1" applyFill="1" applyBorder="1">
      <alignment horizontal="center" vertical="center"/>
    </xf>
    <xf numFmtId="185" fontId="8" fillId="0" borderId="5" xfId="5" applyNumberFormat="1" applyFont="1" applyFill="1" applyBorder="1">
      <alignment horizontal="right" vertical="center"/>
    </xf>
    <xf numFmtId="185" fontId="9" fillId="0" borderId="5" xfId="5" applyNumberFormat="1" applyFill="1" applyBorder="1">
      <alignment horizontal="right" vertical="center"/>
    </xf>
    <xf numFmtId="11" fontId="1" fillId="0" borderId="3" xfId="0" applyNumberFormat="1" applyFont="1" applyBorder="1" applyAlignment="1">
      <alignment horizontal="center" vertical="center" wrapText="1"/>
    </xf>
    <xf numFmtId="11" fontId="0" fillId="0" borderId="3" xfId="0" applyNumberFormat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180" fontId="10" fillId="6" borderId="9" xfId="0" applyNumberFormat="1" applyFont="1" applyFill="1" applyBorder="1" applyAlignment="1">
      <alignment horizontal="center" vertical="center"/>
    </xf>
    <xf numFmtId="0" fontId="10" fillId="6" borderId="2" xfId="0" applyNumberFormat="1" applyFont="1" applyFill="1" applyBorder="1" applyAlignment="1">
      <alignment horizontal="center" vertical="center"/>
    </xf>
    <xf numFmtId="180" fontId="10" fillId="6" borderId="9" xfId="0" applyNumberFormat="1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187" fontId="10" fillId="6" borderId="2" xfId="0" applyNumberFormat="1" applyFont="1" applyFill="1" applyBorder="1" applyAlignment="1">
      <alignment horizontal="center" vertical="center"/>
    </xf>
    <xf numFmtId="0" fontId="10" fillId="6" borderId="9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0" fillId="6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4" fillId="7" borderId="3" xfId="0" applyFont="1" applyFill="1" applyBorder="1" applyAlignment="1">
      <alignment horizontal="center" vertical="center" wrapText="1"/>
    </xf>
    <xf numFmtId="0" fontId="14" fillId="7" borderId="2" xfId="0" applyNumberFormat="1" applyFont="1" applyFill="1" applyBorder="1" applyAlignment="1">
      <alignment horizontal="center" vertical="center"/>
    </xf>
    <xf numFmtId="180" fontId="14" fillId="7" borderId="9" xfId="0" applyNumberFormat="1" applyFont="1" applyFill="1" applyBorder="1" applyAlignment="1">
      <alignment horizontal="center" vertical="center" wrapText="1"/>
    </xf>
    <xf numFmtId="180" fontId="14" fillId="7" borderId="9" xfId="0" applyNumberFormat="1" applyFont="1" applyFill="1" applyBorder="1" applyAlignment="1">
      <alignment horizontal="center" vertical="center"/>
    </xf>
    <xf numFmtId="0" fontId="14" fillId="7" borderId="9" xfId="0" applyNumberFormat="1" applyFont="1" applyFill="1" applyBorder="1" applyAlignment="1">
      <alignment horizontal="center" vertical="center" wrapText="1"/>
    </xf>
    <xf numFmtId="0" fontId="14" fillId="7" borderId="2" xfId="0" applyNumberFormat="1" applyFont="1" applyFill="1" applyBorder="1" applyAlignment="1">
      <alignment horizontal="center" vertical="center" wrapText="1"/>
    </xf>
    <xf numFmtId="0" fontId="14" fillId="7" borderId="10" xfId="0" applyNumberFormat="1" applyFont="1" applyFill="1" applyBorder="1" applyAlignment="1">
      <alignment horizontal="center" vertical="center"/>
    </xf>
    <xf numFmtId="0" fontId="14" fillId="7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7" borderId="9" xfId="0" applyNumberFormat="1" applyFont="1" applyFill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top" wrapText="1"/>
    </xf>
    <xf numFmtId="49" fontId="14" fillId="7" borderId="9" xfId="0" applyNumberFormat="1" applyFont="1" applyFill="1" applyBorder="1" applyAlignment="1">
      <alignment horizontal="center" vertical="center" wrapText="1"/>
    </xf>
    <xf numFmtId="49" fontId="14" fillId="7" borderId="2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180" fontId="14" fillId="7" borderId="2" xfId="0" applyNumberFormat="1" applyFont="1" applyFill="1" applyBorder="1" applyAlignment="1">
      <alignment horizontal="center" vertical="center" wrapText="1"/>
    </xf>
    <xf numFmtId="0" fontId="14" fillId="7" borderId="10" xfId="0" applyFont="1" applyFill="1" applyBorder="1" applyAlignment="1">
      <alignment horizontal="center" vertical="center" textRotation="90"/>
    </xf>
    <xf numFmtId="0" fontId="14" fillId="7" borderId="1" xfId="0" applyFont="1" applyFill="1" applyBorder="1" applyAlignment="1">
      <alignment horizontal="center" vertical="center" textRotation="90"/>
    </xf>
    <xf numFmtId="0" fontId="14" fillId="7" borderId="9" xfId="0" applyFont="1" applyFill="1" applyBorder="1" applyAlignment="1">
      <alignment horizontal="center" vertical="center" textRotation="90"/>
    </xf>
    <xf numFmtId="0" fontId="14" fillId="7" borderId="2" xfId="0" applyFont="1" applyFill="1" applyBorder="1" applyAlignment="1">
      <alignment horizontal="center" vertical="center" textRotation="90"/>
    </xf>
  </cellXfs>
  <cellStyles count="6">
    <cellStyle name="cntr_arm10_Bord_900" xfId="1"/>
    <cellStyle name="Comma 2" xfId="2"/>
    <cellStyle name="left_arm10_BordWW_900" xfId="3"/>
    <cellStyle name="Normal 3" xfId="4"/>
    <cellStyle name="rgt_arm14_Money_900" xfId="5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0"/>
  <sheetViews>
    <sheetView zoomScaleNormal="100" workbookViewId="0">
      <pane xSplit="6" ySplit="6" topLeftCell="P74" activePane="bottomRight" state="frozen"/>
      <selection pane="topRight" activeCell="G1" sqref="G1"/>
      <selection pane="bottomLeft" activeCell="A10" sqref="A10"/>
      <selection pane="bottomRight" activeCell="V70" sqref="V70:V72"/>
    </sheetView>
  </sheetViews>
  <sheetFormatPr defaultRowHeight="10.5"/>
  <cols>
    <col min="1" max="1" width="6.83203125" style="6" customWidth="1"/>
    <col min="2" max="2" width="47.5" style="3" customWidth="1"/>
    <col min="3" max="3" width="12" style="2" customWidth="1"/>
    <col min="4" max="4" width="12.1640625" style="54" customWidth="1"/>
    <col min="5" max="5" width="12" style="55" customWidth="1"/>
    <col min="6" max="6" width="11.6640625" style="2" customWidth="1"/>
    <col min="7" max="7" width="11.83203125" style="2" customWidth="1"/>
    <col min="8" max="8" width="11.6640625" style="62" customWidth="1"/>
    <col min="9" max="9" width="11.6640625" style="2" customWidth="1"/>
    <col min="10" max="10" width="13.83203125" style="1" customWidth="1"/>
    <col min="11" max="11" width="15.5" style="1" customWidth="1"/>
    <col min="12" max="12" width="13.1640625" style="1" customWidth="1"/>
    <col min="13" max="13" width="13" style="1" customWidth="1"/>
    <col min="14" max="14" width="11.6640625" style="1" customWidth="1"/>
    <col min="15" max="15" width="14" style="1" customWidth="1"/>
    <col min="16" max="16" width="15.83203125" style="1" customWidth="1"/>
    <col min="17" max="17" width="14.5" style="1" customWidth="1"/>
    <col min="18" max="18" width="12.83203125" style="1" customWidth="1"/>
    <col min="19" max="19" width="13.6640625" style="1" customWidth="1"/>
    <col min="20" max="21" width="13.5" style="1" customWidth="1"/>
    <col min="22" max="22" width="24.5" customWidth="1"/>
  </cols>
  <sheetData>
    <row r="1" spans="1:22">
      <c r="S1" s="209"/>
    </row>
    <row r="2" spans="1:22" ht="38.25" customHeight="1" thickBot="1">
      <c r="A2" s="406" t="s">
        <v>527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406"/>
      <c r="P2" s="406"/>
      <c r="Q2" s="406"/>
      <c r="R2" s="406"/>
      <c r="S2" s="406"/>
      <c r="T2" s="406"/>
      <c r="U2" s="406"/>
      <c r="V2" t="s">
        <v>550</v>
      </c>
    </row>
    <row r="3" spans="1:22" ht="27" customHeight="1">
      <c r="A3" s="391" t="s">
        <v>0</v>
      </c>
      <c r="B3" s="399" t="s">
        <v>1</v>
      </c>
      <c r="C3" s="396" t="s">
        <v>2</v>
      </c>
      <c r="D3" s="393" t="s">
        <v>523</v>
      </c>
      <c r="E3" s="393"/>
      <c r="F3" s="393"/>
      <c r="G3" s="393" t="s">
        <v>524</v>
      </c>
      <c r="H3" s="393"/>
      <c r="I3" s="393"/>
      <c r="J3" s="393" t="s">
        <v>480</v>
      </c>
      <c r="K3" s="393"/>
      <c r="L3" s="393"/>
      <c r="M3" s="395" t="s">
        <v>525</v>
      </c>
      <c r="N3" s="395"/>
      <c r="O3" s="395"/>
      <c r="P3" s="393" t="s">
        <v>513</v>
      </c>
      <c r="Q3" s="393"/>
      <c r="R3" s="393"/>
      <c r="S3" s="393" t="s">
        <v>526</v>
      </c>
      <c r="T3" s="393"/>
      <c r="U3" s="393"/>
      <c r="V3" s="325" t="s">
        <v>392</v>
      </c>
    </row>
    <row r="4" spans="1:22" ht="21" customHeight="1">
      <c r="A4" s="392"/>
      <c r="B4" s="400"/>
      <c r="C4" s="397"/>
      <c r="D4" s="398" t="s">
        <v>3</v>
      </c>
      <c r="E4" s="394" t="s">
        <v>4</v>
      </c>
      <c r="F4" s="394"/>
      <c r="G4" s="394" t="s">
        <v>3</v>
      </c>
      <c r="H4" s="394" t="s">
        <v>4</v>
      </c>
      <c r="I4" s="394"/>
      <c r="J4" s="394" t="s">
        <v>3</v>
      </c>
      <c r="K4" s="394" t="s">
        <v>4</v>
      </c>
      <c r="L4" s="394"/>
      <c r="M4" s="394" t="s">
        <v>3</v>
      </c>
      <c r="N4" s="394" t="s">
        <v>4</v>
      </c>
      <c r="O4" s="394"/>
      <c r="P4" s="394" t="s">
        <v>3</v>
      </c>
      <c r="Q4" s="394" t="s">
        <v>4</v>
      </c>
      <c r="R4" s="394"/>
      <c r="S4" s="394" t="s">
        <v>3</v>
      </c>
      <c r="T4" s="394" t="s">
        <v>4</v>
      </c>
      <c r="U4" s="394"/>
      <c r="V4" s="403" t="s">
        <v>528</v>
      </c>
    </row>
    <row r="5" spans="1:22" ht="53.25" customHeight="1">
      <c r="A5" s="392"/>
      <c r="B5" s="400"/>
      <c r="C5" s="397"/>
      <c r="D5" s="398"/>
      <c r="E5" s="326" t="s">
        <v>5</v>
      </c>
      <c r="F5" s="327" t="s">
        <v>6</v>
      </c>
      <c r="G5" s="394"/>
      <c r="H5" s="326" t="s">
        <v>5</v>
      </c>
      <c r="I5" s="327" t="s">
        <v>6</v>
      </c>
      <c r="J5" s="394"/>
      <c r="K5" s="327" t="s">
        <v>5</v>
      </c>
      <c r="L5" s="327" t="s">
        <v>6</v>
      </c>
      <c r="M5" s="394"/>
      <c r="N5" s="327" t="s">
        <v>5</v>
      </c>
      <c r="O5" s="327" t="s">
        <v>6</v>
      </c>
      <c r="P5" s="394"/>
      <c r="Q5" s="327" t="s">
        <v>5</v>
      </c>
      <c r="R5" s="327" t="s">
        <v>6</v>
      </c>
      <c r="S5" s="394"/>
      <c r="T5" s="327" t="s">
        <v>5</v>
      </c>
      <c r="U5" s="327" t="s">
        <v>6</v>
      </c>
      <c r="V5" s="403"/>
    </row>
    <row r="6" spans="1:22" s="5" customFormat="1" ht="16.5" customHeight="1">
      <c r="A6" s="12">
        <v>1</v>
      </c>
      <c r="B6" s="10">
        <v>2</v>
      </c>
      <c r="C6" s="10">
        <v>3</v>
      </c>
      <c r="D6" s="60">
        <v>4</v>
      </c>
      <c r="E6" s="60">
        <v>5</v>
      </c>
      <c r="F6" s="10">
        <v>6</v>
      </c>
      <c r="G6" s="10">
        <v>7</v>
      </c>
      <c r="H6" s="63">
        <v>8</v>
      </c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>
        <v>16</v>
      </c>
      <c r="Q6" s="10">
        <v>17</v>
      </c>
      <c r="R6" s="10">
        <v>18</v>
      </c>
      <c r="S6" s="10">
        <v>19</v>
      </c>
      <c r="T6" s="10">
        <v>20</v>
      </c>
      <c r="U6" s="10">
        <v>21</v>
      </c>
      <c r="V6" s="11">
        <v>22</v>
      </c>
    </row>
    <row r="7" spans="1:22" s="5" customFormat="1" ht="23.25" customHeight="1">
      <c r="A7" s="338">
        <v>1000</v>
      </c>
      <c r="B7" s="339" t="s">
        <v>7</v>
      </c>
      <c r="C7" s="340"/>
      <c r="D7" s="346">
        <f>E7+F7-F107</f>
        <v>6131456.3680000007</v>
      </c>
      <c r="E7" s="346">
        <f>E9+E44+E60</f>
        <v>4060421.9680000003</v>
      </c>
      <c r="F7" s="341">
        <f>F44+F60</f>
        <v>2595476.7000000002</v>
      </c>
      <c r="G7" s="341">
        <f>G9+G44+G60</f>
        <v>4892490.8000000007</v>
      </c>
      <c r="H7" s="342">
        <f>H9+H44+H60</f>
        <v>4136636.4000000004</v>
      </c>
      <c r="I7" s="341">
        <f>I44</f>
        <v>755854.4</v>
      </c>
      <c r="J7" s="343">
        <f>K7+L7</f>
        <v>7103182.8000000007</v>
      </c>
      <c r="K7" s="344">
        <f>K9+K44+K60</f>
        <v>4565298.4000000004</v>
      </c>
      <c r="L7" s="343">
        <f>L44+L60</f>
        <v>2537884.4</v>
      </c>
      <c r="M7" s="343">
        <f>J7-G7</f>
        <v>2210692</v>
      </c>
      <c r="N7" s="343">
        <f>K7-H7</f>
        <v>428662</v>
      </c>
      <c r="O7" s="343">
        <f>L7-I7</f>
        <v>1782030</v>
      </c>
      <c r="P7" s="343">
        <f>Q7+R7</f>
        <v>7046513.4270000011</v>
      </c>
      <c r="Q7" s="343">
        <f>Q9+Q44+Q60</f>
        <v>4957366.2270000009</v>
      </c>
      <c r="R7" s="343">
        <f>R57+R60</f>
        <v>2089147.2</v>
      </c>
      <c r="S7" s="343">
        <f>T7+U7</f>
        <v>7093352.7509700004</v>
      </c>
      <c r="T7" s="343">
        <f>T9+T44+T60</f>
        <v>5349946.1509699998</v>
      </c>
      <c r="U7" s="343">
        <f>U44+U60</f>
        <v>1743406.6</v>
      </c>
      <c r="V7" s="345"/>
    </row>
    <row r="8" spans="1:22" ht="16.5" customHeight="1">
      <c r="A8" s="8"/>
      <c r="B8" s="18" t="s">
        <v>4</v>
      </c>
      <c r="C8" s="19"/>
      <c r="D8" s="52"/>
      <c r="E8" s="50"/>
      <c r="F8" s="32"/>
      <c r="G8" s="19"/>
      <c r="H8" s="64"/>
      <c r="I8" s="84"/>
      <c r="J8" s="212"/>
      <c r="K8" s="212"/>
      <c r="L8" s="212"/>
      <c r="M8" s="16"/>
      <c r="N8" s="16"/>
      <c r="O8" s="16"/>
      <c r="P8" s="20"/>
      <c r="Q8" s="20"/>
      <c r="R8" s="20"/>
      <c r="S8" s="20"/>
      <c r="T8" s="20"/>
      <c r="U8" s="20"/>
      <c r="V8" s="48"/>
    </row>
    <row r="9" spans="1:22" s="5" customFormat="1" ht="25.5" customHeight="1">
      <c r="A9" s="310" t="s">
        <v>9</v>
      </c>
      <c r="B9" s="311" t="s">
        <v>396</v>
      </c>
      <c r="C9" s="312" t="s">
        <v>10</v>
      </c>
      <c r="D9" s="313">
        <f>E9</f>
        <v>446304.26799999992</v>
      </c>
      <c r="E9" s="313">
        <f>E11+E16+E19+E40</f>
        <v>446304.26799999992</v>
      </c>
      <c r="F9" s="313">
        <v>0</v>
      </c>
      <c r="G9" s="313">
        <f>H9</f>
        <v>415957.5</v>
      </c>
      <c r="H9" s="314">
        <f>H11+H16+H19+H40</f>
        <v>415957.5</v>
      </c>
      <c r="I9" s="312">
        <v>0</v>
      </c>
      <c r="J9" s="315">
        <f>K9</f>
        <v>514511.5</v>
      </c>
      <c r="K9" s="315">
        <f>K11+K16+K19+K40</f>
        <v>514511.5</v>
      </c>
      <c r="L9" s="315">
        <v>0</v>
      </c>
      <c r="M9" s="315">
        <f t="shared" ref="M9:M73" si="0">J9-G9</f>
        <v>98554</v>
      </c>
      <c r="N9" s="315">
        <f t="shared" ref="N9:N73" si="1">K9-H9</f>
        <v>98554</v>
      </c>
      <c r="O9" s="315">
        <f t="shared" ref="O9:O73" si="2">L9-I9</f>
        <v>0</v>
      </c>
      <c r="P9" s="315">
        <f>Q9</f>
        <v>572611.5</v>
      </c>
      <c r="Q9" s="315">
        <f>Q11+Q16+Q19+Q40</f>
        <v>572611.5</v>
      </c>
      <c r="R9" s="315"/>
      <c r="S9" s="315">
        <f>T9</f>
        <v>592511.5</v>
      </c>
      <c r="T9" s="315">
        <f>T11+T16+T19+T40</f>
        <v>592511.5</v>
      </c>
      <c r="U9" s="315"/>
      <c r="V9" s="316"/>
    </row>
    <row r="10" spans="1:22" ht="19.5" customHeight="1">
      <c r="A10" s="8"/>
      <c r="B10" s="21" t="s">
        <v>4</v>
      </c>
      <c r="C10" s="19"/>
      <c r="D10" s="52"/>
      <c r="E10" s="50"/>
      <c r="F10" s="52"/>
      <c r="G10" s="19"/>
      <c r="H10" s="64"/>
      <c r="I10" s="19"/>
      <c r="J10" s="20"/>
      <c r="K10" s="20"/>
      <c r="L10" s="20"/>
      <c r="M10" s="16"/>
      <c r="N10" s="16"/>
      <c r="O10" s="16"/>
      <c r="P10" s="20"/>
      <c r="Q10" s="20"/>
      <c r="R10" s="20"/>
      <c r="S10" s="20"/>
      <c r="T10" s="20"/>
      <c r="U10" s="20"/>
      <c r="V10" s="48"/>
    </row>
    <row r="11" spans="1:22" s="5" customFormat="1" ht="24" customHeight="1">
      <c r="A11" s="304" t="s">
        <v>11</v>
      </c>
      <c r="B11" s="305" t="s">
        <v>397</v>
      </c>
      <c r="C11" s="317" t="s">
        <v>12</v>
      </c>
      <c r="D11" s="306">
        <f>E11+F11</f>
        <v>81754.067999999999</v>
      </c>
      <c r="E11" s="306">
        <f>E13+E14+E15</f>
        <v>81754.067999999999</v>
      </c>
      <c r="F11" s="306">
        <f>F13+F14+F15</f>
        <v>0</v>
      </c>
      <c r="G11" s="306">
        <f>G13+G14+G15</f>
        <v>87950</v>
      </c>
      <c r="H11" s="307">
        <f>H13+H14+H15</f>
        <v>87950</v>
      </c>
      <c r="I11" s="317">
        <v>0</v>
      </c>
      <c r="J11" s="308">
        <f>K11</f>
        <v>137784</v>
      </c>
      <c r="K11" s="308">
        <f>K13+K14+K15</f>
        <v>137784</v>
      </c>
      <c r="L11" s="308"/>
      <c r="M11" s="308">
        <f t="shared" si="0"/>
        <v>49834</v>
      </c>
      <c r="N11" s="308">
        <f t="shared" si="1"/>
        <v>49834</v>
      </c>
      <c r="O11" s="308">
        <f t="shared" si="2"/>
        <v>0</v>
      </c>
      <c r="P11" s="308">
        <f>Q11</f>
        <v>183084</v>
      </c>
      <c r="Q11" s="308">
        <f>Q13+Q14+Q15</f>
        <v>183084</v>
      </c>
      <c r="R11" s="308"/>
      <c r="S11" s="308">
        <f>T11</f>
        <v>183084</v>
      </c>
      <c r="T11" s="308">
        <f>T13+T14+T15</f>
        <v>183084</v>
      </c>
      <c r="U11" s="308"/>
      <c r="V11" s="401" t="s">
        <v>521</v>
      </c>
    </row>
    <row r="12" spans="1:22" ht="15.75" customHeight="1">
      <c r="A12" s="8"/>
      <c r="B12" s="18" t="s">
        <v>4</v>
      </c>
      <c r="C12" s="19"/>
      <c r="D12" s="52"/>
      <c r="E12" s="50"/>
      <c r="F12" s="52"/>
      <c r="G12" s="19"/>
      <c r="H12" s="64"/>
      <c r="I12" s="19"/>
      <c r="J12" s="20"/>
      <c r="K12" s="20"/>
      <c r="L12" s="20"/>
      <c r="M12" s="16"/>
      <c r="N12" s="16"/>
      <c r="O12" s="16"/>
      <c r="P12" s="20"/>
      <c r="Q12" s="20"/>
      <c r="R12" s="20"/>
      <c r="S12" s="20"/>
      <c r="T12" s="20"/>
      <c r="U12" s="20"/>
      <c r="V12" s="402"/>
    </row>
    <row r="13" spans="1:22" s="5" customFormat="1" ht="34.5" customHeight="1">
      <c r="A13" s="8" t="s">
        <v>13</v>
      </c>
      <c r="B13" s="21" t="s">
        <v>14</v>
      </c>
      <c r="C13" s="9" t="s">
        <v>8</v>
      </c>
      <c r="D13" s="51">
        <f>E13+F13</f>
        <v>822.42499999999995</v>
      </c>
      <c r="E13" s="51">
        <v>822.42499999999995</v>
      </c>
      <c r="F13" s="51">
        <v>0</v>
      </c>
      <c r="G13" s="51">
        <f>H13</f>
        <v>0</v>
      </c>
      <c r="H13" s="64">
        <v>0</v>
      </c>
      <c r="I13" s="9">
        <v>0</v>
      </c>
      <c r="J13" s="158">
        <f>K13</f>
        <v>405</v>
      </c>
      <c r="K13" s="158">
        <v>405</v>
      </c>
      <c r="L13" s="22"/>
      <c r="M13" s="16">
        <f t="shared" si="0"/>
        <v>405</v>
      </c>
      <c r="N13" s="16">
        <f t="shared" si="1"/>
        <v>405</v>
      </c>
      <c r="O13" s="16">
        <f t="shared" si="2"/>
        <v>0</v>
      </c>
      <c r="P13" s="16">
        <f>Q13</f>
        <v>405</v>
      </c>
      <c r="Q13" s="16">
        <v>405</v>
      </c>
      <c r="R13" s="22"/>
      <c r="S13" s="105">
        <f>T13</f>
        <v>405</v>
      </c>
      <c r="T13" s="105">
        <v>405</v>
      </c>
      <c r="U13" s="22"/>
      <c r="V13" s="402"/>
    </row>
    <row r="14" spans="1:22" s="5" customFormat="1" ht="24.75" customHeight="1">
      <c r="A14" s="8" t="s">
        <v>15</v>
      </c>
      <c r="B14" s="21" t="s">
        <v>16</v>
      </c>
      <c r="C14" s="9" t="s">
        <v>8</v>
      </c>
      <c r="D14" s="51">
        <f t="shared" ref="D14:D79" si="3">E14+F14</f>
        <v>734.51199999999994</v>
      </c>
      <c r="E14" s="51">
        <v>734.51199999999994</v>
      </c>
      <c r="F14" s="51">
        <v>0</v>
      </c>
      <c r="G14" s="51">
        <f>H14</f>
        <v>0</v>
      </c>
      <c r="H14" s="64">
        <v>0</v>
      </c>
      <c r="I14" s="9">
        <v>0</v>
      </c>
      <c r="J14" s="158">
        <f>K14</f>
        <v>1279</v>
      </c>
      <c r="K14" s="158">
        <v>1279</v>
      </c>
      <c r="L14" s="22"/>
      <c r="M14" s="16">
        <f t="shared" si="0"/>
        <v>1279</v>
      </c>
      <c r="N14" s="16">
        <f t="shared" si="1"/>
        <v>1279</v>
      </c>
      <c r="O14" s="16">
        <f t="shared" si="2"/>
        <v>0</v>
      </c>
      <c r="P14" s="16">
        <f>Q14</f>
        <v>1279</v>
      </c>
      <c r="Q14" s="16">
        <v>1279</v>
      </c>
      <c r="R14" s="22"/>
      <c r="S14" s="105">
        <f>T14</f>
        <v>1279</v>
      </c>
      <c r="T14" s="105">
        <v>1279</v>
      </c>
      <c r="U14" s="22"/>
      <c r="V14" s="402"/>
    </row>
    <row r="15" spans="1:22" s="5" customFormat="1" ht="19.5" customHeight="1">
      <c r="A15" s="8" t="s">
        <v>17</v>
      </c>
      <c r="B15" s="21" t="s">
        <v>18</v>
      </c>
      <c r="C15" s="9" t="s">
        <v>8</v>
      </c>
      <c r="D15" s="51">
        <f t="shared" si="3"/>
        <v>80197.130999999994</v>
      </c>
      <c r="E15" s="51">
        <v>80197.130999999994</v>
      </c>
      <c r="F15" s="51">
        <v>0</v>
      </c>
      <c r="G15" s="51">
        <f>H15</f>
        <v>87950</v>
      </c>
      <c r="H15" s="64">
        <v>87950</v>
      </c>
      <c r="I15" s="9">
        <v>0</v>
      </c>
      <c r="J15" s="16">
        <f>K15</f>
        <v>136100</v>
      </c>
      <c r="K15" s="16">
        <v>136100</v>
      </c>
      <c r="L15" s="22"/>
      <c r="M15" s="16">
        <f t="shared" si="0"/>
        <v>48150</v>
      </c>
      <c r="N15" s="16">
        <f>K15-H15</f>
        <v>48150</v>
      </c>
      <c r="O15" s="16">
        <f t="shared" si="2"/>
        <v>0</v>
      </c>
      <c r="P15" s="16">
        <f>Q15</f>
        <v>181400</v>
      </c>
      <c r="Q15" s="16">
        <v>181400</v>
      </c>
      <c r="R15" s="22"/>
      <c r="S15" s="105">
        <f>T15</f>
        <v>181400</v>
      </c>
      <c r="T15" s="105">
        <v>181400</v>
      </c>
      <c r="U15" s="22"/>
      <c r="V15" s="402"/>
    </row>
    <row r="16" spans="1:22" s="5" customFormat="1" ht="19.5" customHeight="1">
      <c r="A16" s="304" t="s">
        <v>19</v>
      </c>
      <c r="B16" s="305" t="s">
        <v>20</v>
      </c>
      <c r="C16" s="317" t="s">
        <v>21</v>
      </c>
      <c r="D16" s="306">
        <f t="shared" si="3"/>
        <v>273045.59999999998</v>
      </c>
      <c r="E16" s="306">
        <f>E18</f>
        <v>273045.59999999998</v>
      </c>
      <c r="F16" s="306"/>
      <c r="G16" s="306">
        <f>H16</f>
        <v>241700</v>
      </c>
      <c r="H16" s="307">
        <f>H18</f>
        <v>241700</v>
      </c>
      <c r="I16" s="318">
        <v>0</v>
      </c>
      <c r="J16" s="308">
        <f>K16</f>
        <v>288700</v>
      </c>
      <c r="K16" s="308">
        <f>K18</f>
        <v>288700</v>
      </c>
      <c r="L16" s="308"/>
      <c r="M16" s="308">
        <f t="shared" si="0"/>
        <v>47000</v>
      </c>
      <c r="N16" s="308">
        <f t="shared" si="1"/>
        <v>47000</v>
      </c>
      <c r="O16" s="308">
        <f t="shared" si="2"/>
        <v>0</v>
      </c>
      <c r="P16" s="308">
        <f>Q16</f>
        <v>301500</v>
      </c>
      <c r="Q16" s="308">
        <f>Q18</f>
        <v>301500</v>
      </c>
      <c r="R16" s="308"/>
      <c r="S16" s="308">
        <f>T16</f>
        <v>321400</v>
      </c>
      <c r="T16" s="308">
        <v>321400</v>
      </c>
      <c r="U16" s="308"/>
      <c r="V16" s="402"/>
    </row>
    <row r="17" spans="1:22" ht="16.5" customHeight="1">
      <c r="A17" s="8"/>
      <c r="B17" s="21" t="s">
        <v>4</v>
      </c>
      <c r="C17" s="19"/>
      <c r="D17" s="50"/>
      <c r="E17" s="50"/>
      <c r="F17" s="52"/>
      <c r="G17" s="19"/>
      <c r="H17" s="64"/>
      <c r="I17" s="9">
        <v>0</v>
      </c>
      <c r="J17" s="20"/>
      <c r="K17" s="20"/>
      <c r="L17" s="20"/>
      <c r="M17" s="16"/>
      <c r="N17" s="16"/>
      <c r="O17" s="16"/>
      <c r="P17" s="16"/>
      <c r="Q17" s="70"/>
      <c r="R17" s="20"/>
      <c r="S17" s="20"/>
      <c r="T17" s="20"/>
      <c r="U17" s="20"/>
      <c r="V17" s="402"/>
    </row>
    <row r="18" spans="1:22" s="5" customFormat="1" ht="19.5" customHeight="1">
      <c r="A18" s="8" t="s">
        <v>22</v>
      </c>
      <c r="B18" s="21" t="s">
        <v>23</v>
      </c>
      <c r="C18" s="9" t="s">
        <v>8</v>
      </c>
      <c r="D18" s="51">
        <f t="shared" si="3"/>
        <v>273045.59999999998</v>
      </c>
      <c r="E18" s="51">
        <v>273045.59999999998</v>
      </c>
      <c r="F18" s="51">
        <v>0</v>
      </c>
      <c r="G18" s="51">
        <f>H18</f>
        <v>241700</v>
      </c>
      <c r="H18" s="64">
        <v>241700</v>
      </c>
      <c r="I18" s="9">
        <v>0</v>
      </c>
      <c r="J18" s="16">
        <f>K18</f>
        <v>288700</v>
      </c>
      <c r="K18" s="16">
        <v>288700</v>
      </c>
      <c r="L18" s="22"/>
      <c r="M18" s="16">
        <f t="shared" si="0"/>
        <v>47000</v>
      </c>
      <c r="N18" s="16">
        <f t="shared" si="1"/>
        <v>47000</v>
      </c>
      <c r="O18" s="16">
        <f>L18-I18</f>
        <v>0</v>
      </c>
      <c r="P18" s="16">
        <f>Q18</f>
        <v>301500</v>
      </c>
      <c r="Q18" s="16">
        <v>301500</v>
      </c>
      <c r="R18" s="22"/>
      <c r="S18" s="16">
        <f>T18</f>
        <v>241700</v>
      </c>
      <c r="T18" s="16">
        <v>241700</v>
      </c>
      <c r="U18" s="22"/>
      <c r="V18" s="402"/>
    </row>
    <row r="19" spans="1:22" s="5" customFormat="1" ht="65.25" customHeight="1">
      <c r="A19" s="304" t="s">
        <v>24</v>
      </c>
      <c r="B19" s="305" t="s">
        <v>395</v>
      </c>
      <c r="C19" s="317" t="s">
        <v>25</v>
      </c>
      <c r="D19" s="306">
        <f t="shared" si="3"/>
        <v>72040</v>
      </c>
      <c r="E19" s="306">
        <f>E21+E22+E23+E24+E25+E26+E27+E28+E29+E30+E31+E33+E34+E32+E35+E37+E38+E39</f>
        <v>72040</v>
      </c>
      <c r="F19" s="306">
        <v>0</v>
      </c>
      <c r="G19" s="306">
        <f>H19</f>
        <v>68307.5</v>
      </c>
      <c r="H19" s="307">
        <f>H21+H22+H23+H24+H25+H26+H27+H28+H29+H30+H31+H32+H33+H34+H35+H36+H37+H38+H39</f>
        <v>68307.5</v>
      </c>
      <c r="I19" s="318">
        <v>0</v>
      </c>
      <c r="J19" s="308">
        <f>K19</f>
        <v>68027.5</v>
      </c>
      <c r="K19" s="308">
        <f>K21+K22+K23+K24+K25+K26+K27++K28+K29+K30+K31+K32+K33+K34+K35+K36+K37+K38+K39</f>
        <v>68027.5</v>
      </c>
      <c r="L19" s="308"/>
      <c r="M19" s="308">
        <f t="shared" si="0"/>
        <v>-280</v>
      </c>
      <c r="N19" s="308">
        <f t="shared" si="1"/>
        <v>-280</v>
      </c>
      <c r="O19" s="308">
        <f t="shared" si="2"/>
        <v>0</v>
      </c>
      <c r="P19" s="308">
        <f>Q19</f>
        <v>68027.5</v>
      </c>
      <c r="Q19" s="308">
        <f>Q21+Q22+Q23+Q24+Q25+Q26+Q27+Q28+Q29+Q30+Q31+Q32+Q33+Q34+Q35+Q36+Q37+Q38+Q39</f>
        <v>68027.5</v>
      </c>
      <c r="R19" s="308"/>
      <c r="S19" s="308">
        <f>T19</f>
        <v>68027.5</v>
      </c>
      <c r="T19" s="308">
        <f>T21+T22+T23+T24+T25+T26+T27+T28+T29+T30+T31+T32+T33+T34+T35+T36+T37+T38+T39</f>
        <v>68027.5</v>
      </c>
      <c r="U19" s="308"/>
      <c r="V19" s="401" t="s">
        <v>553</v>
      </c>
    </row>
    <row r="20" spans="1:22" ht="12.75" customHeight="1">
      <c r="A20" s="8"/>
      <c r="B20" s="18" t="s">
        <v>4</v>
      </c>
      <c r="C20" s="19"/>
      <c r="D20" s="50"/>
      <c r="E20" s="50"/>
      <c r="F20" s="52"/>
      <c r="G20" s="19"/>
      <c r="H20" s="64"/>
      <c r="I20" s="19"/>
      <c r="J20" s="16"/>
      <c r="K20" s="20"/>
      <c r="L20" s="20"/>
      <c r="M20" s="16"/>
      <c r="N20" s="16"/>
      <c r="O20" s="16"/>
      <c r="P20" s="20"/>
      <c r="Q20" s="20"/>
      <c r="R20" s="20"/>
      <c r="S20" s="20"/>
      <c r="T20" s="20"/>
      <c r="U20" s="20"/>
      <c r="V20" s="401"/>
    </row>
    <row r="21" spans="1:22" ht="35.25" customHeight="1">
      <c r="A21" s="8" t="s">
        <v>26</v>
      </c>
      <c r="B21" s="21" t="s">
        <v>27</v>
      </c>
      <c r="C21" s="19" t="s">
        <v>8</v>
      </c>
      <c r="D21" s="51">
        <f t="shared" si="3"/>
        <v>4609</v>
      </c>
      <c r="E21" s="51">
        <v>4609</v>
      </c>
      <c r="F21" s="51">
        <v>0</v>
      </c>
      <c r="G21" s="51">
        <f t="shared" ref="G21:G31" si="4">H21</f>
        <v>3100</v>
      </c>
      <c r="H21" s="64">
        <v>3100</v>
      </c>
      <c r="I21" s="19">
        <v>0</v>
      </c>
      <c r="J21" s="16">
        <f t="shared" ref="J21:J85" si="5">K21</f>
        <v>3100</v>
      </c>
      <c r="K21" s="16">
        <v>3100</v>
      </c>
      <c r="L21" s="20"/>
      <c r="M21" s="16">
        <f t="shared" si="0"/>
        <v>0</v>
      </c>
      <c r="N21" s="16">
        <f t="shared" si="1"/>
        <v>0</v>
      </c>
      <c r="O21" s="16">
        <f t="shared" si="2"/>
        <v>0</v>
      </c>
      <c r="P21" s="16">
        <f t="shared" ref="P21:P31" si="6">Q21</f>
        <v>3100</v>
      </c>
      <c r="Q21" s="16">
        <v>3100</v>
      </c>
      <c r="R21" s="20"/>
      <c r="S21" s="16">
        <f t="shared" ref="S21:S31" si="7">T21</f>
        <v>3100</v>
      </c>
      <c r="T21" s="16">
        <v>3100</v>
      </c>
      <c r="U21" s="20"/>
      <c r="V21" s="401"/>
    </row>
    <row r="22" spans="1:22" ht="54" customHeight="1">
      <c r="A22" s="8" t="s">
        <v>28</v>
      </c>
      <c r="B22" s="21" t="s">
        <v>29</v>
      </c>
      <c r="C22" s="19" t="s">
        <v>8</v>
      </c>
      <c r="D22" s="51">
        <f t="shared" si="3"/>
        <v>189</v>
      </c>
      <c r="E22" s="51">
        <v>189</v>
      </c>
      <c r="F22" s="51">
        <v>0</v>
      </c>
      <c r="G22" s="51">
        <f t="shared" si="4"/>
        <v>200</v>
      </c>
      <c r="H22" s="64">
        <v>200</v>
      </c>
      <c r="I22" s="19">
        <v>0</v>
      </c>
      <c r="J22" s="16">
        <f t="shared" si="5"/>
        <v>200</v>
      </c>
      <c r="K22" s="16">
        <v>200</v>
      </c>
      <c r="L22" s="20"/>
      <c r="M22" s="16">
        <f t="shared" si="0"/>
        <v>0</v>
      </c>
      <c r="N22" s="16">
        <f t="shared" si="1"/>
        <v>0</v>
      </c>
      <c r="O22" s="16">
        <f t="shared" si="2"/>
        <v>0</v>
      </c>
      <c r="P22" s="16">
        <f t="shared" si="6"/>
        <v>200</v>
      </c>
      <c r="Q22" s="16">
        <v>200</v>
      </c>
      <c r="R22" s="20"/>
      <c r="S22" s="16">
        <f t="shared" si="7"/>
        <v>200</v>
      </c>
      <c r="T22" s="16">
        <v>200</v>
      </c>
      <c r="U22" s="20"/>
      <c r="V22" s="401"/>
    </row>
    <row r="23" spans="1:22" ht="35.25" customHeight="1">
      <c r="A23" s="8" t="s">
        <v>30</v>
      </c>
      <c r="B23" s="21" t="s">
        <v>31</v>
      </c>
      <c r="C23" s="19" t="s">
        <v>8</v>
      </c>
      <c r="D23" s="51">
        <f t="shared" si="3"/>
        <v>55</v>
      </c>
      <c r="E23" s="51">
        <v>55</v>
      </c>
      <c r="F23" s="51">
        <v>0</v>
      </c>
      <c r="G23" s="51">
        <f t="shared" si="4"/>
        <v>50</v>
      </c>
      <c r="H23" s="64">
        <v>50</v>
      </c>
      <c r="I23" s="19">
        <v>0</v>
      </c>
      <c r="J23" s="16">
        <f t="shared" si="5"/>
        <v>50</v>
      </c>
      <c r="K23" s="16">
        <v>50</v>
      </c>
      <c r="L23" s="20"/>
      <c r="M23" s="16">
        <f t="shared" si="0"/>
        <v>0</v>
      </c>
      <c r="N23" s="16">
        <f t="shared" si="1"/>
        <v>0</v>
      </c>
      <c r="O23" s="16">
        <f t="shared" si="2"/>
        <v>0</v>
      </c>
      <c r="P23" s="16">
        <f t="shared" si="6"/>
        <v>50</v>
      </c>
      <c r="Q23" s="16">
        <v>50</v>
      </c>
      <c r="R23" s="20"/>
      <c r="S23" s="16">
        <f t="shared" si="7"/>
        <v>50</v>
      </c>
      <c r="T23" s="16">
        <v>50</v>
      </c>
      <c r="U23" s="20"/>
      <c r="V23" s="166"/>
    </row>
    <row r="24" spans="1:22" ht="63">
      <c r="A24" s="8" t="s">
        <v>32</v>
      </c>
      <c r="B24" s="21" t="s">
        <v>33</v>
      </c>
      <c r="C24" s="19" t="s">
        <v>8</v>
      </c>
      <c r="D24" s="51">
        <f t="shared" si="3"/>
        <v>6967</v>
      </c>
      <c r="E24" s="51">
        <v>6967</v>
      </c>
      <c r="F24" s="51">
        <v>0</v>
      </c>
      <c r="G24" s="51">
        <f t="shared" si="4"/>
        <v>7200</v>
      </c>
      <c r="H24" s="64">
        <v>7200</v>
      </c>
      <c r="I24" s="19">
        <v>0</v>
      </c>
      <c r="J24" s="16">
        <f t="shared" si="5"/>
        <v>6900</v>
      </c>
      <c r="K24" s="16">
        <v>6900</v>
      </c>
      <c r="L24" s="20"/>
      <c r="M24" s="16">
        <f t="shared" si="0"/>
        <v>-300</v>
      </c>
      <c r="N24" s="16">
        <f t="shared" si="1"/>
        <v>-300</v>
      </c>
      <c r="O24" s="16">
        <f t="shared" si="2"/>
        <v>0</v>
      </c>
      <c r="P24" s="16">
        <f t="shared" si="6"/>
        <v>6900</v>
      </c>
      <c r="Q24" s="16">
        <v>6900</v>
      </c>
      <c r="R24" s="20"/>
      <c r="S24" s="16">
        <f t="shared" si="7"/>
        <v>6900</v>
      </c>
      <c r="T24" s="16">
        <v>6900</v>
      </c>
      <c r="U24" s="20"/>
      <c r="V24" s="166"/>
    </row>
    <row r="25" spans="1:22" ht="63" customHeight="1">
      <c r="A25" s="8" t="s">
        <v>34</v>
      </c>
      <c r="B25" s="21" t="s">
        <v>35</v>
      </c>
      <c r="C25" s="19" t="s">
        <v>8</v>
      </c>
      <c r="D25" s="51">
        <f t="shared" si="3"/>
        <v>1380</v>
      </c>
      <c r="E25" s="51">
        <v>1380</v>
      </c>
      <c r="F25" s="51">
        <v>0</v>
      </c>
      <c r="G25" s="51">
        <f t="shared" si="4"/>
        <v>1320</v>
      </c>
      <c r="H25" s="64">
        <v>1320</v>
      </c>
      <c r="I25" s="19">
        <v>0</v>
      </c>
      <c r="J25" s="16">
        <f t="shared" si="5"/>
        <v>1215</v>
      </c>
      <c r="K25" s="16">
        <v>1215</v>
      </c>
      <c r="L25" s="20"/>
      <c r="M25" s="16">
        <f t="shared" si="0"/>
        <v>-105</v>
      </c>
      <c r="N25" s="16">
        <f t="shared" si="1"/>
        <v>-105</v>
      </c>
      <c r="O25" s="16">
        <f t="shared" si="2"/>
        <v>0</v>
      </c>
      <c r="P25" s="16">
        <f t="shared" si="6"/>
        <v>1215</v>
      </c>
      <c r="Q25" s="16">
        <v>1215</v>
      </c>
      <c r="R25" s="20"/>
      <c r="S25" s="16">
        <f t="shared" si="7"/>
        <v>1215</v>
      </c>
      <c r="T25" s="16">
        <v>1215</v>
      </c>
      <c r="U25" s="20"/>
      <c r="V25" s="166"/>
    </row>
    <row r="26" spans="1:22" ht="43.5" customHeight="1">
      <c r="A26" s="8" t="s">
        <v>36</v>
      </c>
      <c r="B26" s="18" t="s">
        <v>37</v>
      </c>
      <c r="C26" s="19" t="s">
        <v>8</v>
      </c>
      <c r="D26" s="51">
        <f t="shared" si="3"/>
        <v>1050</v>
      </c>
      <c r="E26" s="51">
        <v>1050</v>
      </c>
      <c r="F26" s="51">
        <v>0</v>
      </c>
      <c r="G26" s="51">
        <f t="shared" si="4"/>
        <v>950</v>
      </c>
      <c r="H26" s="64">
        <v>950</v>
      </c>
      <c r="I26" s="19">
        <v>0</v>
      </c>
      <c r="J26" s="16">
        <f t="shared" si="5"/>
        <v>825</v>
      </c>
      <c r="K26" s="16">
        <v>825</v>
      </c>
      <c r="L26" s="20"/>
      <c r="M26" s="16">
        <f t="shared" si="0"/>
        <v>-125</v>
      </c>
      <c r="N26" s="16">
        <f t="shared" si="1"/>
        <v>-125</v>
      </c>
      <c r="O26" s="16">
        <f t="shared" si="2"/>
        <v>0</v>
      </c>
      <c r="P26" s="16">
        <f t="shared" si="6"/>
        <v>825</v>
      </c>
      <c r="Q26" s="16">
        <v>825</v>
      </c>
      <c r="R26" s="20"/>
      <c r="S26" s="16">
        <f t="shared" si="7"/>
        <v>825</v>
      </c>
      <c r="T26" s="16">
        <v>825</v>
      </c>
      <c r="U26" s="20"/>
      <c r="V26" s="166"/>
    </row>
    <row r="27" spans="1:22" ht="33.75" customHeight="1">
      <c r="A27" s="8" t="s">
        <v>38</v>
      </c>
      <c r="B27" s="18" t="s">
        <v>39</v>
      </c>
      <c r="C27" s="19" t="s">
        <v>8</v>
      </c>
      <c r="D27" s="51">
        <f t="shared" si="3"/>
        <v>33139.599999999999</v>
      </c>
      <c r="E27" s="51">
        <v>33139.599999999999</v>
      </c>
      <c r="F27" s="51">
        <v>0</v>
      </c>
      <c r="G27" s="51">
        <f t="shared" si="4"/>
        <v>30500</v>
      </c>
      <c r="H27" s="64">
        <v>30500</v>
      </c>
      <c r="I27" s="19">
        <v>0</v>
      </c>
      <c r="J27" s="16">
        <f t="shared" si="5"/>
        <v>30500</v>
      </c>
      <c r="K27" s="16">
        <v>30500</v>
      </c>
      <c r="L27" s="20"/>
      <c r="M27" s="16">
        <f t="shared" si="0"/>
        <v>0</v>
      </c>
      <c r="N27" s="16">
        <f t="shared" si="1"/>
        <v>0</v>
      </c>
      <c r="O27" s="16">
        <f t="shared" si="2"/>
        <v>0</v>
      </c>
      <c r="P27" s="16">
        <f t="shared" si="6"/>
        <v>30500</v>
      </c>
      <c r="Q27" s="16">
        <v>30500</v>
      </c>
      <c r="R27" s="20"/>
      <c r="S27" s="16">
        <f t="shared" si="7"/>
        <v>30500</v>
      </c>
      <c r="T27" s="16">
        <v>30500</v>
      </c>
      <c r="U27" s="20"/>
      <c r="V27" s="166"/>
    </row>
    <row r="28" spans="1:22" ht="52.5" customHeight="1">
      <c r="A28" s="8" t="s">
        <v>40</v>
      </c>
      <c r="B28" s="18" t="s">
        <v>41</v>
      </c>
      <c r="C28" s="19" t="s">
        <v>8</v>
      </c>
      <c r="D28" s="51">
        <f t="shared" si="3"/>
        <v>4822.5</v>
      </c>
      <c r="E28" s="51">
        <v>4822.5</v>
      </c>
      <c r="F28" s="51">
        <v>0</v>
      </c>
      <c r="G28" s="51">
        <f t="shared" si="4"/>
        <v>5000</v>
      </c>
      <c r="H28" s="64">
        <v>5000</v>
      </c>
      <c r="I28" s="19">
        <v>0</v>
      </c>
      <c r="J28" s="16">
        <f t="shared" si="5"/>
        <v>5000</v>
      </c>
      <c r="K28" s="16">
        <v>5000</v>
      </c>
      <c r="L28" s="20"/>
      <c r="M28" s="16">
        <f t="shared" si="0"/>
        <v>0</v>
      </c>
      <c r="N28" s="16">
        <f t="shared" si="1"/>
        <v>0</v>
      </c>
      <c r="O28" s="16">
        <f t="shared" si="2"/>
        <v>0</v>
      </c>
      <c r="P28" s="16">
        <f t="shared" si="6"/>
        <v>5000</v>
      </c>
      <c r="Q28" s="16">
        <v>5000</v>
      </c>
      <c r="R28" s="20"/>
      <c r="S28" s="16">
        <f t="shared" si="7"/>
        <v>5000</v>
      </c>
      <c r="T28" s="16">
        <v>5000</v>
      </c>
      <c r="U28" s="20"/>
      <c r="V28" s="166"/>
    </row>
    <row r="29" spans="1:22" ht="52.5">
      <c r="A29" s="8" t="s">
        <v>42</v>
      </c>
      <c r="B29" s="18" t="s">
        <v>43</v>
      </c>
      <c r="C29" s="19" t="s">
        <v>8</v>
      </c>
      <c r="D29" s="51">
        <f t="shared" si="3"/>
        <v>1710</v>
      </c>
      <c r="E29" s="51">
        <v>1710</v>
      </c>
      <c r="F29" s="51">
        <v>0</v>
      </c>
      <c r="G29" s="51">
        <f t="shared" si="4"/>
        <v>1600</v>
      </c>
      <c r="H29" s="64">
        <v>1600</v>
      </c>
      <c r="I29" s="19">
        <v>0</v>
      </c>
      <c r="J29" s="16">
        <f t="shared" si="5"/>
        <v>1850</v>
      </c>
      <c r="K29" s="16">
        <v>1850</v>
      </c>
      <c r="L29" s="20"/>
      <c r="M29" s="16">
        <f t="shared" si="0"/>
        <v>250</v>
      </c>
      <c r="N29" s="16">
        <f t="shared" si="1"/>
        <v>250</v>
      </c>
      <c r="O29" s="16">
        <f t="shared" si="2"/>
        <v>0</v>
      </c>
      <c r="P29" s="16">
        <f t="shared" si="6"/>
        <v>1850</v>
      </c>
      <c r="Q29" s="16">
        <v>1850</v>
      </c>
      <c r="R29" s="20"/>
      <c r="S29" s="16">
        <f t="shared" si="7"/>
        <v>1850</v>
      </c>
      <c r="T29" s="16">
        <v>1850</v>
      </c>
      <c r="U29" s="20"/>
      <c r="V29" s="166"/>
    </row>
    <row r="30" spans="1:22" ht="37.5" customHeight="1">
      <c r="A30" s="8" t="s">
        <v>44</v>
      </c>
      <c r="B30" s="18" t="s">
        <v>45</v>
      </c>
      <c r="C30" s="19" t="s">
        <v>8</v>
      </c>
      <c r="D30" s="51">
        <f t="shared" si="3"/>
        <v>7537</v>
      </c>
      <c r="E30" s="51">
        <v>7537</v>
      </c>
      <c r="F30" s="51">
        <v>0</v>
      </c>
      <c r="G30" s="51">
        <f t="shared" si="4"/>
        <v>7200</v>
      </c>
      <c r="H30" s="64">
        <v>7200</v>
      </c>
      <c r="I30" s="19">
        <v>0</v>
      </c>
      <c r="J30" s="16">
        <f t="shared" si="5"/>
        <v>7200</v>
      </c>
      <c r="K30" s="16">
        <v>7200</v>
      </c>
      <c r="L30" s="20"/>
      <c r="M30" s="16">
        <f t="shared" si="0"/>
        <v>0</v>
      </c>
      <c r="N30" s="16">
        <f t="shared" si="1"/>
        <v>0</v>
      </c>
      <c r="O30" s="16">
        <f t="shared" si="2"/>
        <v>0</v>
      </c>
      <c r="P30" s="16">
        <f t="shared" si="6"/>
        <v>7200</v>
      </c>
      <c r="Q30" s="16">
        <v>7200</v>
      </c>
      <c r="R30" s="20"/>
      <c r="S30" s="16">
        <f t="shared" si="7"/>
        <v>7200</v>
      </c>
      <c r="T30" s="16">
        <v>7200</v>
      </c>
      <c r="U30" s="20"/>
      <c r="V30" s="166"/>
    </row>
    <row r="31" spans="1:22" ht="33.75" customHeight="1">
      <c r="A31" s="8" t="s">
        <v>46</v>
      </c>
      <c r="B31" s="18" t="s">
        <v>47</v>
      </c>
      <c r="C31" s="19" t="s">
        <v>8</v>
      </c>
      <c r="D31" s="51">
        <f t="shared" si="3"/>
        <v>0</v>
      </c>
      <c r="E31" s="51">
        <v>0</v>
      </c>
      <c r="F31" s="51">
        <v>0</v>
      </c>
      <c r="G31" s="15">
        <f t="shared" si="4"/>
        <v>7.5</v>
      </c>
      <c r="H31" s="64">
        <v>7.5</v>
      </c>
      <c r="I31" s="19">
        <v>0</v>
      </c>
      <c r="J31" s="16">
        <f t="shared" si="5"/>
        <v>7.5</v>
      </c>
      <c r="K31" s="16">
        <v>7.5</v>
      </c>
      <c r="L31" s="20"/>
      <c r="M31" s="16">
        <f t="shared" si="0"/>
        <v>0</v>
      </c>
      <c r="N31" s="16">
        <f t="shared" si="1"/>
        <v>0</v>
      </c>
      <c r="O31" s="16">
        <f t="shared" si="2"/>
        <v>0</v>
      </c>
      <c r="P31" s="16">
        <f t="shared" si="6"/>
        <v>7.5</v>
      </c>
      <c r="Q31" s="16">
        <v>7.5</v>
      </c>
      <c r="R31" s="20"/>
      <c r="S31" s="16">
        <f t="shared" si="7"/>
        <v>7.5</v>
      </c>
      <c r="T31" s="16">
        <v>7.5</v>
      </c>
      <c r="U31" s="20"/>
      <c r="V31" s="166"/>
    </row>
    <row r="32" spans="1:22" ht="64.5" customHeight="1">
      <c r="A32" s="8" t="s">
        <v>48</v>
      </c>
      <c r="B32" s="18" t="s">
        <v>49</v>
      </c>
      <c r="C32" s="19" t="s">
        <v>8</v>
      </c>
      <c r="D32" s="51">
        <f t="shared" si="3"/>
        <v>6650.9</v>
      </c>
      <c r="E32" s="51">
        <v>6650.9</v>
      </c>
      <c r="F32" s="51">
        <v>0</v>
      </c>
      <c r="G32" s="51">
        <f t="shared" ref="G32:G39" si="8">H32</f>
        <v>6000</v>
      </c>
      <c r="H32" s="64">
        <v>6000</v>
      </c>
      <c r="I32" s="19">
        <v>0</v>
      </c>
      <c r="J32" s="16">
        <f t="shared" si="5"/>
        <v>6000</v>
      </c>
      <c r="K32" s="16">
        <v>6000</v>
      </c>
      <c r="L32" s="20"/>
      <c r="M32" s="16">
        <f t="shared" si="0"/>
        <v>0</v>
      </c>
      <c r="N32" s="16">
        <f t="shared" si="1"/>
        <v>0</v>
      </c>
      <c r="O32" s="16">
        <f t="shared" si="2"/>
        <v>0</v>
      </c>
      <c r="P32" s="16">
        <f t="shared" ref="P32:P40" si="9">Q32</f>
        <v>6000</v>
      </c>
      <c r="Q32" s="16">
        <v>6000</v>
      </c>
      <c r="R32" s="20"/>
      <c r="S32" s="16">
        <f t="shared" ref="S32:S40" si="10">T32</f>
        <v>6000</v>
      </c>
      <c r="T32" s="16">
        <v>6000</v>
      </c>
      <c r="U32" s="20"/>
      <c r="V32" s="166"/>
    </row>
    <row r="33" spans="1:22" ht="66" customHeight="1">
      <c r="A33" s="8" t="s">
        <v>50</v>
      </c>
      <c r="B33" s="18" t="s">
        <v>51</v>
      </c>
      <c r="C33" s="19" t="s">
        <v>8</v>
      </c>
      <c r="D33" s="51">
        <f t="shared" si="3"/>
        <v>1800</v>
      </c>
      <c r="E33" s="51">
        <v>1800</v>
      </c>
      <c r="F33" s="51">
        <v>0</v>
      </c>
      <c r="G33" s="51">
        <f t="shared" si="8"/>
        <v>1800</v>
      </c>
      <c r="H33" s="64">
        <v>1800</v>
      </c>
      <c r="I33" s="19">
        <v>0</v>
      </c>
      <c r="J33" s="16">
        <f t="shared" si="5"/>
        <v>1800</v>
      </c>
      <c r="K33" s="16">
        <v>1800</v>
      </c>
      <c r="L33" s="20"/>
      <c r="M33" s="16">
        <f t="shared" si="0"/>
        <v>0</v>
      </c>
      <c r="N33" s="16">
        <f t="shared" si="1"/>
        <v>0</v>
      </c>
      <c r="O33" s="16">
        <f t="shared" si="2"/>
        <v>0</v>
      </c>
      <c r="P33" s="16">
        <f t="shared" si="9"/>
        <v>1800</v>
      </c>
      <c r="Q33" s="16">
        <v>1800</v>
      </c>
      <c r="R33" s="20"/>
      <c r="S33" s="16">
        <f t="shared" si="10"/>
        <v>1800</v>
      </c>
      <c r="T33" s="16">
        <v>1800</v>
      </c>
      <c r="U33" s="20"/>
      <c r="V33" s="166"/>
    </row>
    <row r="34" spans="1:22" ht="45.75" customHeight="1">
      <c r="A34" s="8" t="s">
        <v>52</v>
      </c>
      <c r="B34" s="18" t="s">
        <v>53</v>
      </c>
      <c r="C34" s="19" t="s">
        <v>8</v>
      </c>
      <c r="D34" s="51">
        <f t="shared" si="3"/>
        <v>0</v>
      </c>
      <c r="E34" s="51">
        <v>0</v>
      </c>
      <c r="F34" s="51">
        <v>0</v>
      </c>
      <c r="G34" s="15">
        <f t="shared" si="8"/>
        <v>150</v>
      </c>
      <c r="H34" s="64">
        <v>150</v>
      </c>
      <c r="I34" s="19">
        <v>0</v>
      </c>
      <c r="J34" s="16">
        <f>K34</f>
        <v>150</v>
      </c>
      <c r="K34" s="16">
        <v>150</v>
      </c>
      <c r="L34" s="20"/>
      <c r="M34" s="16">
        <f t="shared" si="0"/>
        <v>0</v>
      </c>
      <c r="N34" s="16">
        <f t="shared" si="1"/>
        <v>0</v>
      </c>
      <c r="O34" s="16">
        <f t="shared" si="2"/>
        <v>0</v>
      </c>
      <c r="P34" s="16">
        <f t="shared" si="9"/>
        <v>150</v>
      </c>
      <c r="Q34" s="16">
        <v>150</v>
      </c>
      <c r="R34" s="20"/>
      <c r="S34" s="16">
        <f t="shared" si="10"/>
        <v>150</v>
      </c>
      <c r="T34" s="16">
        <v>150</v>
      </c>
      <c r="U34" s="20"/>
      <c r="V34" s="166"/>
    </row>
    <row r="35" spans="1:22" ht="45.75" customHeight="1">
      <c r="A35" s="8" t="s">
        <v>54</v>
      </c>
      <c r="B35" s="18" t="s">
        <v>55</v>
      </c>
      <c r="C35" s="19" t="s">
        <v>8</v>
      </c>
      <c r="D35" s="51">
        <f t="shared" si="3"/>
        <v>0</v>
      </c>
      <c r="E35" s="51">
        <v>0</v>
      </c>
      <c r="F35" s="51">
        <v>0</v>
      </c>
      <c r="G35" s="15">
        <f t="shared" si="8"/>
        <v>1500</v>
      </c>
      <c r="H35" s="64">
        <v>1500</v>
      </c>
      <c r="I35" s="19">
        <v>0</v>
      </c>
      <c r="J35" s="16">
        <f t="shared" si="5"/>
        <v>1500</v>
      </c>
      <c r="K35" s="16">
        <v>1500</v>
      </c>
      <c r="L35" s="20"/>
      <c r="M35" s="16">
        <f t="shared" si="0"/>
        <v>0</v>
      </c>
      <c r="N35" s="16">
        <f t="shared" si="1"/>
        <v>0</v>
      </c>
      <c r="O35" s="16">
        <f t="shared" si="2"/>
        <v>0</v>
      </c>
      <c r="P35" s="16">
        <f t="shared" si="9"/>
        <v>1500</v>
      </c>
      <c r="Q35" s="16">
        <v>1500</v>
      </c>
      <c r="R35" s="20"/>
      <c r="S35" s="16">
        <f t="shared" si="10"/>
        <v>1500</v>
      </c>
      <c r="T35" s="16">
        <v>1500</v>
      </c>
      <c r="U35" s="20"/>
      <c r="V35" s="166"/>
    </row>
    <row r="36" spans="1:22" ht="30.75" customHeight="1">
      <c r="A36" s="8">
        <v>11316</v>
      </c>
      <c r="B36" s="18" t="s">
        <v>497</v>
      </c>
      <c r="C36" s="19"/>
      <c r="D36" s="51">
        <f t="shared" si="3"/>
        <v>0</v>
      </c>
      <c r="E36" s="51">
        <v>0</v>
      </c>
      <c r="F36" s="51">
        <v>0</v>
      </c>
      <c r="G36" s="15">
        <f t="shared" si="8"/>
        <v>750</v>
      </c>
      <c r="H36" s="64">
        <v>750</v>
      </c>
      <c r="I36" s="19"/>
      <c r="J36" s="16">
        <f t="shared" si="5"/>
        <v>750</v>
      </c>
      <c r="K36" s="16">
        <v>750</v>
      </c>
      <c r="L36" s="20"/>
      <c r="M36" s="16">
        <f t="shared" si="0"/>
        <v>0</v>
      </c>
      <c r="N36" s="16">
        <f t="shared" si="1"/>
        <v>0</v>
      </c>
      <c r="O36" s="16"/>
      <c r="P36" s="16">
        <f t="shared" si="9"/>
        <v>750</v>
      </c>
      <c r="Q36" s="16">
        <v>750</v>
      </c>
      <c r="R36" s="20"/>
      <c r="S36" s="16">
        <f t="shared" si="10"/>
        <v>750</v>
      </c>
      <c r="T36" s="16">
        <v>750</v>
      </c>
      <c r="U36" s="20"/>
      <c r="V36" s="166"/>
    </row>
    <row r="37" spans="1:22" ht="31.5" customHeight="1">
      <c r="A37" s="8" t="s">
        <v>56</v>
      </c>
      <c r="B37" s="18" t="s">
        <v>57</v>
      </c>
      <c r="C37" s="19" t="s">
        <v>8</v>
      </c>
      <c r="D37" s="51">
        <f t="shared" si="3"/>
        <v>0</v>
      </c>
      <c r="E37" s="51">
        <v>0</v>
      </c>
      <c r="F37" s="51">
        <v>0</v>
      </c>
      <c r="G37" s="15">
        <f t="shared" si="8"/>
        <v>0</v>
      </c>
      <c r="H37" s="64">
        <v>0</v>
      </c>
      <c r="I37" s="19">
        <v>0</v>
      </c>
      <c r="J37" s="16">
        <f t="shared" si="5"/>
        <v>0</v>
      </c>
      <c r="K37" s="16">
        <v>0</v>
      </c>
      <c r="L37" s="20"/>
      <c r="M37" s="16">
        <f t="shared" si="0"/>
        <v>0</v>
      </c>
      <c r="N37" s="16">
        <f t="shared" si="1"/>
        <v>0</v>
      </c>
      <c r="O37" s="16">
        <f t="shared" si="2"/>
        <v>0</v>
      </c>
      <c r="P37" s="16">
        <f t="shared" si="9"/>
        <v>0</v>
      </c>
      <c r="Q37" s="16">
        <v>0</v>
      </c>
      <c r="R37" s="20"/>
      <c r="S37" s="16">
        <f t="shared" si="10"/>
        <v>0</v>
      </c>
      <c r="T37" s="16">
        <v>0</v>
      </c>
      <c r="U37" s="20"/>
      <c r="V37" s="166"/>
    </row>
    <row r="38" spans="1:22" ht="35.25" customHeight="1">
      <c r="A38" s="8" t="s">
        <v>58</v>
      </c>
      <c r="B38" s="21" t="s">
        <v>59</v>
      </c>
      <c r="C38" s="19" t="s">
        <v>8</v>
      </c>
      <c r="D38" s="51">
        <f t="shared" si="3"/>
        <v>630</v>
      </c>
      <c r="E38" s="51">
        <v>630</v>
      </c>
      <c r="F38" s="51">
        <v>0</v>
      </c>
      <c r="G38" s="51">
        <f t="shared" si="8"/>
        <v>480</v>
      </c>
      <c r="H38" s="64">
        <v>480</v>
      </c>
      <c r="I38" s="19">
        <v>0</v>
      </c>
      <c r="J38" s="16">
        <f t="shared" si="5"/>
        <v>480</v>
      </c>
      <c r="K38" s="16">
        <v>480</v>
      </c>
      <c r="L38" s="20"/>
      <c r="M38" s="16">
        <f t="shared" si="0"/>
        <v>0</v>
      </c>
      <c r="N38" s="16">
        <f t="shared" si="1"/>
        <v>0</v>
      </c>
      <c r="O38" s="16">
        <f t="shared" si="2"/>
        <v>0</v>
      </c>
      <c r="P38" s="16">
        <f t="shared" si="9"/>
        <v>480</v>
      </c>
      <c r="Q38" s="16">
        <v>480</v>
      </c>
      <c r="R38" s="20"/>
      <c r="S38" s="16">
        <f t="shared" si="10"/>
        <v>480</v>
      </c>
      <c r="T38" s="16">
        <v>480</v>
      </c>
      <c r="U38" s="20"/>
      <c r="V38" s="48"/>
    </row>
    <row r="39" spans="1:22" ht="20.25" customHeight="1">
      <c r="A39" s="8" t="s">
        <v>60</v>
      </c>
      <c r="B39" s="21" t="s">
        <v>61</v>
      </c>
      <c r="C39" s="19" t="s">
        <v>8</v>
      </c>
      <c r="D39" s="51">
        <f t="shared" si="3"/>
        <v>1500</v>
      </c>
      <c r="E39" s="51">
        <v>1500</v>
      </c>
      <c r="F39" s="51">
        <v>0</v>
      </c>
      <c r="G39" s="51">
        <f t="shared" si="8"/>
        <v>500</v>
      </c>
      <c r="H39" s="64">
        <v>500</v>
      </c>
      <c r="I39" s="19">
        <v>0</v>
      </c>
      <c r="J39" s="16">
        <f t="shared" si="5"/>
        <v>500</v>
      </c>
      <c r="K39" s="16">
        <v>500</v>
      </c>
      <c r="L39" s="20"/>
      <c r="M39" s="16">
        <f t="shared" si="0"/>
        <v>0</v>
      </c>
      <c r="N39" s="16">
        <f t="shared" si="1"/>
        <v>0</v>
      </c>
      <c r="O39" s="16">
        <f t="shared" si="2"/>
        <v>0</v>
      </c>
      <c r="P39" s="16">
        <f t="shared" si="9"/>
        <v>500</v>
      </c>
      <c r="Q39" s="16">
        <v>500</v>
      </c>
      <c r="R39" s="20"/>
      <c r="S39" s="16">
        <f t="shared" si="10"/>
        <v>500</v>
      </c>
      <c r="T39" s="16">
        <v>500</v>
      </c>
      <c r="U39" s="20"/>
      <c r="V39" s="48"/>
    </row>
    <row r="40" spans="1:22" s="5" customFormat="1" ht="27.75" customHeight="1">
      <c r="A40" s="304" t="s">
        <v>62</v>
      </c>
      <c r="B40" s="305" t="s">
        <v>394</v>
      </c>
      <c r="C40" s="317" t="s">
        <v>63</v>
      </c>
      <c r="D40" s="306">
        <f t="shared" si="3"/>
        <v>19464.599999999999</v>
      </c>
      <c r="E40" s="306">
        <f>E42+E43</f>
        <v>19464.599999999999</v>
      </c>
      <c r="F40" s="306">
        <v>0</v>
      </c>
      <c r="G40" s="306">
        <f>G42+G43</f>
        <v>18000</v>
      </c>
      <c r="H40" s="307">
        <f>H42+H43</f>
        <v>18000</v>
      </c>
      <c r="I40" s="317">
        <v>0</v>
      </c>
      <c r="J40" s="308">
        <f t="shared" si="5"/>
        <v>20000</v>
      </c>
      <c r="K40" s="308">
        <f>K42+K43</f>
        <v>20000</v>
      </c>
      <c r="L40" s="308">
        <v>0</v>
      </c>
      <c r="M40" s="308">
        <f t="shared" si="0"/>
        <v>2000</v>
      </c>
      <c r="N40" s="308">
        <f t="shared" si="1"/>
        <v>2000</v>
      </c>
      <c r="O40" s="308">
        <f t="shared" si="2"/>
        <v>0</v>
      </c>
      <c r="P40" s="308">
        <f t="shared" si="9"/>
        <v>20000</v>
      </c>
      <c r="Q40" s="308">
        <f>Q42+Q43</f>
        <v>20000</v>
      </c>
      <c r="R40" s="308"/>
      <c r="S40" s="308">
        <f t="shared" si="10"/>
        <v>20000</v>
      </c>
      <c r="T40" s="308">
        <f>T42+T43</f>
        <v>20000</v>
      </c>
      <c r="U40" s="308"/>
      <c r="V40" s="404" t="s">
        <v>476</v>
      </c>
    </row>
    <row r="41" spans="1:22" ht="12.75" customHeight="1">
      <c r="A41" s="8"/>
      <c r="B41" s="21" t="s">
        <v>4</v>
      </c>
      <c r="C41" s="19"/>
      <c r="D41" s="51"/>
      <c r="E41" s="51"/>
      <c r="F41" s="58"/>
      <c r="G41" s="19"/>
      <c r="H41" s="64"/>
      <c r="I41" s="19"/>
      <c r="J41" s="16"/>
      <c r="K41" s="16"/>
      <c r="L41" s="20"/>
      <c r="M41" s="16"/>
      <c r="N41" s="16"/>
      <c r="O41" s="16"/>
      <c r="P41" s="20"/>
      <c r="Q41" s="20"/>
      <c r="R41" s="20"/>
      <c r="S41" s="20"/>
      <c r="T41" s="20"/>
      <c r="U41" s="20"/>
      <c r="V41" s="404"/>
    </row>
    <row r="42" spans="1:22" s="5" customFormat="1" ht="80.25" customHeight="1">
      <c r="A42" s="8" t="s">
        <v>64</v>
      </c>
      <c r="B42" s="21" t="s">
        <v>65</v>
      </c>
      <c r="C42" s="9" t="s">
        <v>8</v>
      </c>
      <c r="D42" s="51">
        <f t="shared" si="3"/>
        <v>6206.7</v>
      </c>
      <c r="E42" s="51">
        <v>6206.7</v>
      </c>
      <c r="F42" s="51">
        <v>0</v>
      </c>
      <c r="G42" s="51">
        <f>H42</f>
        <v>5000</v>
      </c>
      <c r="H42" s="64">
        <v>5000</v>
      </c>
      <c r="I42" s="9">
        <v>0</v>
      </c>
      <c r="J42" s="16">
        <f>K42</f>
        <v>5000</v>
      </c>
      <c r="K42" s="16">
        <v>5000</v>
      </c>
      <c r="L42" s="16">
        <v>0</v>
      </c>
      <c r="M42" s="16">
        <f t="shared" si="0"/>
        <v>0</v>
      </c>
      <c r="N42" s="16">
        <f t="shared" si="1"/>
        <v>0</v>
      </c>
      <c r="O42" s="16">
        <f t="shared" si="2"/>
        <v>0</v>
      </c>
      <c r="P42" s="16">
        <f>Q42</f>
        <v>5000</v>
      </c>
      <c r="Q42" s="16">
        <v>5000</v>
      </c>
      <c r="R42" s="22"/>
      <c r="S42" s="16">
        <f>T42</f>
        <v>5000</v>
      </c>
      <c r="T42" s="16">
        <v>5000</v>
      </c>
      <c r="U42" s="22"/>
      <c r="V42" s="404"/>
    </row>
    <row r="43" spans="1:22" s="5" customFormat="1" ht="69" customHeight="1">
      <c r="A43" s="8" t="s">
        <v>66</v>
      </c>
      <c r="B43" s="21" t="s">
        <v>67</v>
      </c>
      <c r="C43" s="9" t="s">
        <v>8</v>
      </c>
      <c r="D43" s="51">
        <f t="shared" si="3"/>
        <v>13257.9</v>
      </c>
      <c r="E43" s="51">
        <v>13257.9</v>
      </c>
      <c r="F43" s="51">
        <v>0</v>
      </c>
      <c r="G43" s="51">
        <f>H43</f>
        <v>13000</v>
      </c>
      <c r="H43" s="64">
        <v>13000</v>
      </c>
      <c r="I43" s="9">
        <v>0</v>
      </c>
      <c r="J43" s="16">
        <f t="shared" si="5"/>
        <v>15000</v>
      </c>
      <c r="K43" s="16">
        <v>15000</v>
      </c>
      <c r="L43" s="16">
        <v>0</v>
      </c>
      <c r="M43" s="16">
        <f t="shared" si="0"/>
        <v>2000</v>
      </c>
      <c r="N43" s="16">
        <f t="shared" si="1"/>
        <v>2000</v>
      </c>
      <c r="O43" s="16">
        <f t="shared" si="2"/>
        <v>0</v>
      </c>
      <c r="P43" s="16">
        <f>Q43</f>
        <v>15000</v>
      </c>
      <c r="Q43" s="16">
        <v>15000</v>
      </c>
      <c r="R43" s="22"/>
      <c r="S43" s="16">
        <f>T43</f>
        <v>15000</v>
      </c>
      <c r="T43" s="16">
        <v>15000</v>
      </c>
      <c r="U43" s="22"/>
      <c r="V43" s="404"/>
    </row>
    <row r="44" spans="1:22" s="5" customFormat="1" ht="31.5" customHeight="1">
      <c r="A44" s="310" t="s">
        <v>68</v>
      </c>
      <c r="B44" s="311" t="s">
        <v>398</v>
      </c>
      <c r="C44" s="312" t="s">
        <v>69</v>
      </c>
      <c r="D44" s="313">
        <f t="shared" si="3"/>
        <v>4108009.2</v>
      </c>
      <c r="E44" s="313">
        <f>E46+E49+E52</f>
        <v>2405393.0000000005</v>
      </c>
      <c r="F44" s="313">
        <f>F57</f>
        <v>1702616.2</v>
      </c>
      <c r="G44" s="313">
        <f>H44+I44</f>
        <v>3470285.3000000003</v>
      </c>
      <c r="H44" s="314">
        <f>H52</f>
        <v>2714430.9000000004</v>
      </c>
      <c r="I44" s="312">
        <f>I57</f>
        <v>755854.4</v>
      </c>
      <c r="J44" s="315">
        <f>K44+L44</f>
        <v>5575503.3000000007</v>
      </c>
      <c r="K44" s="315">
        <f>K52</f>
        <v>3037618.9000000004</v>
      </c>
      <c r="L44" s="315">
        <f>L57</f>
        <v>2537884.4</v>
      </c>
      <c r="M44" s="315">
        <f t="shared" si="0"/>
        <v>2105218.0000000005</v>
      </c>
      <c r="N44" s="315">
        <f t="shared" si="1"/>
        <v>323188</v>
      </c>
      <c r="O44" s="315">
        <f t="shared" si="2"/>
        <v>1782030</v>
      </c>
      <c r="P44" s="315">
        <f>Q44+R44</f>
        <v>5159921.5270000007</v>
      </c>
      <c r="Q44" s="315">
        <f>Q52</f>
        <v>3370774.3270000005</v>
      </c>
      <c r="R44" s="315">
        <f>R57</f>
        <v>1789147.2</v>
      </c>
      <c r="S44" s="315">
        <f>T44+U44</f>
        <v>5183983.4509700006</v>
      </c>
      <c r="T44" s="315">
        <f>T52</f>
        <v>3740576.8509700005</v>
      </c>
      <c r="U44" s="315">
        <f>U57</f>
        <v>1443406.6</v>
      </c>
      <c r="V44" s="404" t="s">
        <v>530</v>
      </c>
    </row>
    <row r="45" spans="1:22" ht="13.5" customHeight="1">
      <c r="A45" s="8"/>
      <c r="B45" s="18" t="s">
        <v>4</v>
      </c>
      <c r="C45" s="19"/>
      <c r="D45" s="51"/>
      <c r="E45" s="51"/>
      <c r="F45" s="58"/>
      <c r="G45" s="19"/>
      <c r="H45" s="64"/>
      <c r="I45" s="19"/>
      <c r="J45" s="16"/>
      <c r="K45" s="16"/>
      <c r="L45" s="20"/>
      <c r="M45" s="16"/>
      <c r="N45" s="16"/>
      <c r="O45" s="16"/>
      <c r="P45" s="20"/>
      <c r="Q45" s="20"/>
      <c r="R45" s="20"/>
      <c r="S45" s="20"/>
      <c r="T45" s="20"/>
      <c r="U45" s="20"/>
      <c r="V45" s="405"/>
    </row>
    <row r="46" spans="1:22" s="5" customFormat="1" ht="1.5" hidden="1" customHeight="1">
      <c r="A46" s="13" t="s">
        <v>70</v>
      </c>
      <c r="B46" s="14" t="s">
        <v>71</v>
      </c>
      <c r="C46" s="15" t="s">
        <v>72</v>
      </c>
      <c r="D46" s="51">
        <f t="shared" si="3"/>
        <v>0</v>
      </c>
      <c r="E46" s="51">
        <v>0</v>
      </c>
      <c r="F46" s="51"/>
      <c r="G46" s="15"/>
      <c r="H46" s="64"/>
      <c r="I46" s="15"/>
      <c r="J46" s="16">
        <f t="shared" si="5"/>
        <v>0</v>
      </c>
      <c r="K46" s="16"/>
      <c r="L46" s="16"/>
      <c r="M46" s="16">
        <f t="shared" si="0"/>
        <v>0</v>
      </c>
      <c r="N46" s="16">
        <f t="shared" si="1"/>
        <v>0</v>
      </c>
      <c r="O46" s="16">
        <f t="shared" si="2"/>
        <v>0</v>
      </c>
      <c r="P46" s="16"/>
      <c r="Q46" s="16"/>
      <c r="R46" s="16"/>
      <c r="S46" s="16"/>
      <c r="T46" s="16"/>
      <c r="U46" s="16"/>
      <c r="V46" s="405"/>
    </row>
    <row r="47" spans="1:22" ht="16.5" hidden="1" customHeight="1">
      <c r="A47" s="8"/>
      <c r="B47" s="18" t="s">
        <v>4</v>
      </c>
      <c r="C47" s="19"/>
      <c r="D47" s="51"/>
      <c r="E47" s="51"/>
      <c r="F47" s="58"/>
      <c r="G47" s="19"/>
      <c r="H47" s="64"/>
      <c r="I47" s="19"/>
      <c r="J47" s="16">
        <f t="shared" si="5"/>
        <v>0</v>
      </c>
      <c r="K47" s="16"/>
      <c r="L47" s="20"/>
      <c r="M47" s="16">
        <f t="shared" si="0"/>
        <v>0</v>
      </c>
      <c r="N47" s="16">
        <f t="shared" si="1"/>
        <v>0</v>
      </c>
      <c r="O47" s="16">
        <f t="shared" si="2"/>
        <v>0</v>
      </c>
      <c r="P47" s="20"/>
      <c r="Q47" s="20"/>
      <c r="R47" s="20"/>
      <c r="S47" s="20"/>
      <c r="T47" s="20"/>
      <c r="U47" s="20"/>
      <c r="V47" s="405"/>
    </row>
    <row r="48" spans="1:22" s="5" customFormat="1" ht="44.25" hidden="1" customHeight="1">
      <c r="A48" s="8" t="s">
        <v>73</v>
      </c>
      <c r="B48" s="21" t="s">
        <v>74</v>
      </c>
      <c r="C48" s="9"/>
      <c r="D48" s="51">
        <f t="shared" si="3"/>
        <v>0</v>
      </c>
      <c r="E48" s="51">
        <v>0</v>
      </c>
      <c r="F48" s="51"/>
      <c r="G48" s="9"/>
      <c r="H48" s="64"/>
      <c r="I48" s="9"/>
      <c r="J48" s="16">
        <f t="shared" si="5"/>
        <v>0</v>
      </c>
      <c r="K48" s="16"/>
      <c r="L48" s="22"/>
      <c r="M48" s="16">
        <f t="shared" si="0"/>
        <v>0</v>
      </c>
      <c r="N48" s="16">
        <f t="shared" si="1"/>
        <v>0</v>
      </c>
      <c r="O48" s="16">
        <f t="shared" si="2"/>
        <v>0</v>
      </c>
      <c r="P48" s="22"/>
      <c r="Q48" s="22"/>
      <c r="R48" s="22"/>
      <c r="S48" s="22"/>
      <c r="T48" s="22"/>
      <c r="U48" s="22"/>
      <c r="V48" s="405"/>
    </row>
    <row r="49" spans="1:23" s="5" customFormat="1" ht="39.75" hidden="1" customHeight="1">
      <c r="A49" s="13" t="s">
        <v>75</v>
      </c>
      <c r="B49" s="14" t="s">
        <v>76</v>
      </c>
      <c r="C49" s="15" t="s">
        <v>77</v>
      </c>
      <c r="D49" s="51">
        <f t="shared" si="3"/>
        <v>0</v>
      </c>
      <c r="E49" s="51">
        <v>0</v>
      </c>
      <c r="F49" s="51"/>
      <c r="G49" s="15"/>
      <c r="H49" s="64"/>
      <c r="I49" s="15"/>
      <c r="J49" s="16">
        <f t="shared" si="5"/>
        <v>0</v>
      </c>
      <c r="K49" s="16"/>
      <c r="L49" s="16"/>
      <c r="M49" s="16">
        <f t="shared" si="0"/>
        <v>0</v>
      </c>
      <c r="N49" s="16">
        <f t="shared" si="1"/>
        <v>0</v>
      </c>
      <c r="O49" s="16">
        <f t="shared" si="2"/>
        <v>0</v>
      </c>
      <c r="P49" s="16"/>
      <c r="Q49" s="16"/>
      <c r="R49" s="16"/>
      <c r="S49" s="16"/>
      <c r="T49" s="16"/>
      <c r="U49" s="16"/>
      <c r="V49" s="405"/>
    </row>
    <row r="50" spans="1:23" ht="12.75" hidden="1" customHeight="1">
      <c r="A50" s="8"/>
      <c r="B50" s="18" t="s">
        <v>4</v>
      </c>
      <c r="C50" s="19"/>
      <c r="D50" s="51"/>
      <c r="E50" s="51"/>
      <c r="F50" s="58"/>
      <c r="G50" s="19"/>
      <c r="H50" s="64"/>
      <c r="I50" s="19"/>
      <c r="J50" s="16">
        <f t="shared" si="5"/>
        <v>0</v>
      </c>
      <c r="K50" s="16"/>
      <c r="L50" s="20"/>
      <c r="M50" s="16">
        <f t="shared" si="0"/>
        <v>0</v>
      </c>
      <c r="N50" s="16">
        <f t="shared" si="1"/>
        <v>0</v>
      </c>
      <c r="O50" s="16">
        <f t="shared" si="2"/>
        <v>0</v>
      </c>
      <c r="P50" s="20"/>
      <c r="Q50" s="20"/>
      <c r="R50" s="20"/>
      <c r="S50" s="20"/>
      <c r="T50" s="20"/>
      <c r="U50" s="20"/>
      <c r="V50" s="405"/>
    </row>
    <row r="51" spans="1:23" s="5" customFormat="1" ht="46.5" hidden="1" customHeight="1">
      <c r="A51" s="8" t="s">
        <v>78</v>
      </c>
      <c r="B51" s="21" t="s">
        <v>79</v>
      </c>
      <c r="C51" s="9" t="s">
        <v>8</v>
      </c>
      <c r="D51" s="51">
        <f t="shared" si="3"/>
        <v>0</v>
      </c>
      <c r="E51" s="51">
        <v>0</v>
      </c>
      <c r="F51" s="51"/>
      <c r="G51" s="9"/>
      <c r="H51" s="64"/>
      <c r="I51" s="9"/>
      <c r="J51" s="16">
        <f t="shared" si="5"/>
        <v>0</v>
      </c>
      <c r="K51" s="16"/>
      <c r="L51" s="22"/>
      <c r="M51" s="16">
        <f t="shared" si="0"/>
        <v>0</v>
      </c>
      <c r="N51" s="16">
        <f t="shared" si="1"/>
        <v>0</v>
      </c>
      <c r="O51" s="16">
        <f t="shared" si="2"/>
        <v>0</v>
      </c>
      <c r="P51" s="22"/>
      <c r="Q51" s="22"/>
      <c r="R51" s="22"/>
      <c r="S51" s="22"/>
      <c r="T51" s="22"/>
      <c r="U51" s="22"/>
      <c r="V51" s="405"/>
    </row>
    <row r="52" spans="1:23" s="5" customFormat="1" ht="45" customHeight="1">
      <c r="A52" s="261" t="s">
        <v>80</v>
      </c>
      <c r="B52" s="319" t="s">
        <v>399</v>
      </c>
      <c r="C52" s="262" t="s">
        <v>81</v>
      </c>
      <c r="D52" s="320">
        <f t="shared" si="3"/>
        <v>2405393.0000000005</v>
      </c>
      <c r="E52" s="320">
        <f>E54+E55+E56</f>
        <v>2405393.0000000005</v>
      </c>
      <c r="F52" s="320">
        <v>0</v>
      </c>
      <c r="G52" s="320">
        <f>H52</f>
        <v>2714430.9000000004</v>
      </c>
      <c r="H52" s="251">
        <f>H54+H56</f>
        <v>2714430.9000000004</v>
      </c>
      <c r="I52" s="262">
        <v>0</v>
      </c>
      <c r="J52" s="268">
        <f>K52+L52</f>
        <v>3037618.9000000004</v>
      </c>
      <c r="K52" s="268">
        <f>K54+K56</f>
        <v>3037618.9000000004</v>
      </c>
      <c r="L52" s="268">
        <v>0</v>
      </c>
      <c r="M52" s="268">
        <f t="shared" si="0"/>
        <v>323188</v>
      </c>
      <c r="N52" s="268">
        <f t="shared" si="1"/>
        <v>323188</v>
      </c>
      <c r="O52" s="268">
        <f t="shared" si="2"/>
        <v>0</v>
      </c>
      <c r="P52" s="268">
        <f>Q52</f>
        <v>3370774.3270000005</v>
      </c>
      <c r="Q52" s="268">
        <f>Q54+Q56</f>
        <v>3370774.3270000005</v>
      </c>
      <c r="R52" s="268"/>
      <c r="S52" s="268">
        <f>T52</f>
        <v>3740576.8509700005</v>
      </c>
      <c r="T52" s="268">
        <f>T54+T56</f>
        <v>3740576.8509700005</v>
      </c>
      <c r="U52" s="268"/>
      <c r="V52" s="405"/>
    </row>
    <row r="53" spans="1:23" ht="12.75" customHeight="1">
      <c r="A53" s="8"/>
      <c r="B53" s="18" t="s">
        <v>4</v>
      </c>
      <c r="C53" s="19"/>
      <c r="D53" s="51"/>
      <c r="E53" s="51"/>
      <c r="F53" s="58"/>
      <c r="G53" s="19"/>
      <c r="H53" s="64"/>
      <c r="I53" s="19"/>
      <c r="J53" s="16"/>
      <c r="K53" s="16"/>
      <c r="L53" s="20"/>
      <c r="M53" s="16"/>
      <c r="N53" s="16"/>
      <c r="O53" s="16"/>
      <c r="P53" s="20"/>
      <c r="Q53" s="20"/>
      <c r="R53" s="20"/>
      <c r="S53" s="20"/>
      <c r="T53" s="20"/>
      <c r="U53" s="20"/>
      <c r="V53" s="405"/>
    </row>
    <row r="54" spans="1:23" ht="30.75" customHeight="1">
      <c r="A54" s="8" t="s">
        <v>82</v>
      </c>
      <c r="B54" s="21" t="s">
        <v>83</v>
      </c>
      <c r="C54" s="19" t="s">
        <v>8</v>
      </c>
      <c r="D54" s="51">
        <f t="shared" si="3"/>
        <v>2396171.7000000002</v>
      </c>
      <c r="E54" s="51">
        <v>2396171.7000000002</v>
      </c>
      <c r="F54" s="51">
        <v>0</v>
      </c>
      <c r="G54" s="51">
        <f>H54</f>
        <v>2705497.7</v>
      </c>
      <c r="H54" s="64">
        <v>2705497.7</v>
      </c>
      <c r="I54" s="19">
        <v>0</v>
      </c>
      <c r="J54" s="16">
        <f t="shared" si="5"/>
        <v>3028685.7</v>
      </c>
      <c r="K54" s="16">
        <v>3028685.7</v>
      </c>
      <c r="L54" s="70">
        <v>0</v>
      </c>
      <c r="M54" s="16">
        <f t="shared" si="0"/>
        <v>323188</v>
      </c>
      <c r="N54" s="16">
        <f t="shared" si="1"/>
        <v>323188</v>
      </c>
      <c r="O54" s="16">
        <f t="shared" si="2"/>
        <v>0</v>
      </c>
      <c r="P54" s="158">
        <f>Q54</f>
        <v>3361841.1270000003</v>
      </c>
      <c r="Q54" s="158">
        <f>K54+K54*11/100</f>
        <v>3361841.1270000003</v>
      </c>
      <c r="R54" s="158">
        <v>0</v>
      </c>
      <c r="S54" s="158">
        <f>T54</f>
        <v>3731643.6509700003</v>
      </c>
      <c r="T54" s="158">
        <f>Q54+Q54*11/100</f>
        <v>3731643.6509700003</v>
      </c>
      <c r="U54" s="20"/>
      <c r="V54" s="405"/>
    </row>
    <row r="55" spans="1:23" ht="30.75" customHeight="1">
      <c r="A55" s="8">
        <v>1254</v>
      </c>
      <c r="B55" s="21" t="s">
        <v>514</v>
      </c>
      <c r="C55" s="19"/>
      <c r="D55" s="51">
        <f>E55</f>
        <v>288.10000000000002</v>
      </c>
      <c r="E55" s="51">
        <v>288.10000000000002</v>
      </c>
      <c r="F55" s="51"/>
      <c r="G55" s="51">
        <f>H55</f>
        <v>0</v>
      </c>
      <c r="H55" s="64">
        <v>0</v>
      </c>
      <c r="I55" s="19"/>
      <c r="J55" s="16"/>
      <c r="K55" s="16"/>
      <c r="L55" s="70"/>
      <c r="M55" s="16"/>
      <c r="N55" s="16"/>
      <c r="O55" s="16"/>
      <c r="P55" s="158"/>
      <c r="Q55" s="158"/>
      <c r="R55" s="158"/>
      <c r="S55" s="158"/>
      <c r="T55" s="158"/>
      <c r="U55" s="20"/>
      <c r="V55" s="405"/>
    </row>
    <row r="56" spans="1:23" ht="22.5" customHeight="1">
      <c r="A56" s="8" t="s">
        <v>84</v>
      </c>
      <c r="B56" s="21" t="s">
        <v>85</v>
      </c>
      <c r="C56" s="19" t="s">
        <v>8</v>
      </c>
      <c r="D56" s="51">
        <f t="shared" si="3"/>
        <v>8933.2000000000007</v>
      </c>
      <c r="E56" s="51">
        <v>8933.2000000000007</v>
      </c>
      <c r="F56" s="51">
        <v>0</v>
      </c>
      <c r="G56" s="51">
        <f>H56</f>
        <v>8933.2000000000007</v>
      </c>
      <c r="H56" s="64">
        <v>8933.2000000000007</v>
      </c>
      <c r="I56" s="50">
        <v>0</v>
      </c>
      <c r="J56" s="16">
        <f t="shared" si="5"/>
        <v>8933.2000000000007</v>
      </c>
      <c r="K56" s="16">
        <v>8933.2000000000007</v>
      </c>
      <c r="L56" s="70">
        <v>0</v>
      </c>
      <c r="M56" s="16">
        <f t="shared" si="0"/>
        <v>0</v>
      </c>
      <c r="N56" s="16">
        <f t="shared" si="1"/>
        <v>0</v>
      </c>
      <c r="O56" s="16">
        <f t="shared" si="2"/>
        <v>0</v>
      </c>
      <c r="P56" s="16">
        <f>Q56</f>
        <v>8933.2000000000007</v>
      </c>
      <c r="Q56" s="16">
        <v>8933.2000000000007</v>
      </c>
      <c r="R56" s="16">
        <v>0</v>
      </c>
      <c r="S56" s="16">
        <f>T56</f>
        <v>8933.2000000000007</v>
      </c>
      <c r="T56" s="16">
        <v>8933.2000000000007</v>
      </c>
      <c r="U56" s="20"/>
      <c r="V56" s="405"/>
    </row>
    <row r="57" spans="1:23" s="5" customFormat="1" ht="35.25" customHeight="1">
      <c r="A57" s="261" t="s">
        <v>86</v>
      </c>
      <c r="B57" s="319" t="s">
        <v>400</v>
      </c>
      <c r="C57" s="262" t="s">
        <v>87</v>
      </c>
      <c r="D57" s="320">
        <f t="shared" si="3"/>
        <v>1702616.2</v>
      </c>
      <c r="E57" s="320">
        <v>0</v>
      </c>
      <c r="F57" s="320">
        <f>F59</f>
        <v>1702616.2</v>
      </c>
      <c r="G57" s="320">
        <f>I57</f>
        <v>755854.4</v>
      </c>
      <c r="H57" s="251">
        <v>0</v>
      </c>
      <c r="I57" s="320">
        <f>I59</f>
        <v>755854.4</v>
      </c>
      <c r="J57" s="268">
        <f>L57</f>
        <v>2537884.4</v>
      </c>
      <c r="K57" s="268">
        <v>0</v>
      </c>
      <c r="L57" s="268">
        <f>L59</f>
        <v>2537884.4</v>
      </c>
      <c r="M57" s="268">
        <f t="shared" si="0"/>
        <v>1782030</v>
      </c>
      <c r="N57" s="268">
        <f t="shared" si="1"/>
        <v>0</v>
      </c>
      <c r="O57" s="268">
        <f t="shared" si="2"/>
        <v>1782030</v>
      </c>
      <c r="P57" s="268">
        <f>R57</f>
        <v>1789147.2</v>
      </c>
      <c r="Q57" s="268"/>
      <c r="R57" s="268">
        <f>R59</f>
        <v>1789147.2</v>
      </c>
      <c r="S57" s="268">
        <f>U57</f>
        <v>1443406.6</v>
      </c>
      <c r="T57" s="268"/>
      <c r="U57" s="268">
        <f>U59</f>
        <v>1443406.6</v>
      </c>
      <c r="V57" s="404" t="s">
        <v>522</v>
      </c>
    </row>
    <row r="58" spans="1:23" ht="12.75" customHeight="1">
      <c r="A58" s="8"/>
      <c r="B58" s="18" t="s">
        <v>4</v>
      </c>
      <c r="C58" s="19"/>
      <c r="D58" s="51"/>
      <c r="E58" s="51"/>
      <c r="F58" s="58"/>
      <c r="G58" s="19"/>
      <c r="H58" s="64"/>
      <c r="I58" s="19"/>
      <c r="J58" s="16"/>
      <c r="K58" s="16"/>
      <c r="L58" s="180"/>
      <c r="M58" s="16"/>
      <c r="N58" s="16"/>
      <c r="O58" s="16"/>
      <c r="P58" s="20"/>
      <c r="Q58" s="20"/>
      <c r="R58" s="20"/>
      <c r="S58" s="20"/>
      <c r="T58" s="20"/>
      <c r="U58" s="20"/>
      <c r="V58" s="405"/>
    </row>
    <row r="59" spans="1:23" ht="117" customHeight="1">
      <c r="A59" s="8" t="s">
        <v>88</v>
      </c>
      <c r="B59" s="21" t="s">
        <v>89</v>
      </c>
      <c r="C59" s="19"/>
      <c r="D59" s="51">
        <f t="shared" si="3"/>
        <v>1702616.2</v>
      </c>
      <c r="E59" s="51">
        <v>0</v>
      </c>
      <c r="F59" s="51">
        <v>1702616.2</v>
      </c>
      <c r="G59" s="15">
        <f>I59</f>
        <v>755854.4</v>
      </c>
      <c r="H59" s="64">
        <v>0</v>
      </c>
      <c r="I59" s="51">
        <v>755854.4</v>
      </c>
      <c r="J59" s="158">
        <f>L59</f>
        <v>2537884.4</v>
      </c>
      <c r="K59" s="181">
        <v>0</v>
      </c>
      <c r="L59" s="158">
        <v>2537884.4</v>
      </c>
      <c r="M59" s="16">
        <f t="shared" si="0"/>
        <v>1782030</v>
      </c>
      <c r="N59" s="16">
        <f t="shared" si="1"/>
        <v>0</v>
      </c>
      <c r="O59" s="16">
        <f t="shared" si="2"/>
        <v>1782030</v>
      </c>
      <c r="P59" s="16">
        <f>R59</f>
        <v>1789147.2</v>
      </c>
      <c r="Q59" s="16"/>
      <c r="R59" s="16">
        <v>1789147.2</v>
      </c>
      <c r="S59" s="16">
        <f>U59</f>
        <v>1443406.6</v>
      </c>
      <c r="T59" s="16"/>
      <c r="U59" s="16">
        <v>1443406.6</v>
      </c>
      <c r="V59" s="405"/>
    </row>
    <row r="60" spans="1:23" s="5" customFormat="1" ht="177" customHeight="1">
      <c r="A60" s="310" t="s">
        <v>90</v>
      </c>
      <c r="B60" s="311" t="s">
        <v>401</v>
      </c>
      <c r="C60" s="312" t="s">
        <v>91</v>
      </c>
      <c r="D60" s="313">
        <f>E60+F60-F107</f>
        <v>1577142.9000000001</v>
      </c>
      <c r="E60" s="313">
        <f>E65+E70+E73+E96+E100+E107</f>
        <v>1208724.7</v>
      </c>
      <c r="F60" s="313">
        <f>F103+F107</f>
        <v>892860.5</v>
      </c>
      <c r="G60" s="313">
        <f>G65+G70+G73+G96+G100+G103+G107</f>
        <v>1006248</v>
      </c>
      <c r="H60" s="314">
        <f>H65+H70+H73+H96+H100+H107</f>
        <v>1006248</v>
      </c>
      <c r="I60" s="312">
        <f>I103+I107</f>
        <v>0</v>
      </c>
      <c r="J60" s="315">
        <f>K60+L60</f>
        <v>1013168</v>
      </c>
      <c r="K60" s="315">
        <f>K65+K70+K73+K96+K100+K107</f>
        <v>1013168</v>
      </c>
      <c r="L60" s="315">
        <f>L106</f>
        <v>0</v>
      </c>
      <c r="M60" s="315">
        <f t="shared" si="0"/>
        <v>6920</v>
      </c>
      <c r="N60" s="315">
        <f t="shared" si="1"/>
        <v>6920</v>
      </c>
      <c r="O60" s="315">
        <f t="shared" si="2"/>
        <v>0</v>
      </c>
      <c r="P60" s="315">
        <f>Q60</f>
        <v>1013980.4</v>
      </c>
      <c r="Q60" s="315">
        <f>Q65+Q70+Q73+Q96+Q100+Q107</f>
        <v>1013980.4</v>
      </c>
      <c r="R60" s="315">
        <f>R103</f>
        <v>300000</v>
      </c>
      <c r="S60" s="315">
        <f>T60+U60</f>
        <v>1316857.8</v>
      </c>
      <c r="T60" s="315">
        <f>T65+T70+T73+T96+T100+T107</f>
        <v>1016857.8</v>
      </c>
      <c r="U60" s="315">
        <f>U103</f>
        <v>300000</v>
      </c>
      <c r="V60" s="321" t="s">
        <v>511</v>
      </c>
      <c r="W60" s="165" t="s">
        <v>477</v>
      </c>
    </row>
    <row r="61" spans="1:23" ht="11.25" customHeight="1">
      <c r="A61" s="8"/>
      <c r="B61" s="18" t="s">
        <v>4</v>
      </c>
      <c r="C61" s="19"/>
      <c r="D61" s="51"/>
      <c r="E61" s="51"/>
      <c r="F61" s="58"/>
      <c r="G61" s="19"/>
      <c r="H61" s="64"/>
      <c r="I61" s="19"/>
      <c r="J61" s="16"/>
      <c r="K61" s="16"/>
      <c r="L61" s="20"/>
      <c r="M61" s="16"/>
      <c r="N61" s="16"/>
      <c r="O61" s="16"/>
      <c r="P61" s="20"/>
      <c r="Q61" s="20"/>
      <c r="R61" s="20"/>
      <c r="S61" s="20"/>
      <c r="T61" s="20"/>
      <c r="U61" s="20"/>
      <c r="V61" s="168"/>
    </row>
    <row r="62" spans="1:23" s="5" customFormat="1" ht="0.75" hidden="1" customHeight="1">
      <c r="A62" s="13" t="s">
        <v>92</v>
      </c>
      <c r="B62" s="14" t="s">
        <v>93</v>
      </c>
      <c r="C62" s="15" t="s">
        <v>94</v>
      </c>
      <c r="D62" s="51">
        <f t="shared" si="3"/>
        <v>0</v>
      </c>
      <c r="E62" s="51"/>
      <c r="F62" s="51"/>
      <c r="G62" s="15"/>
      <c r="H62" s="64"/>
      <c r="I62" s="15"/>
      <c r="J62" s="16">
        <f t="shared" si="5"/>
        <v>0</v>
      </c>
      <c r="K62" s="16"/>
      <c r="L62" s="16"/>
      <c r="M62" s="16">
        <f t="shared" si="0"/>
        <v>0</v>
      </c>
      <c r="N62" s="16">
        <f t="shared" si="1"/>
        <v>0</v>
      </c>
      <c r="O62" s="16">
        <f t="shared" si="2"/>
        <v>0</v>
      </c>
      <c r="P62" s="16"/>
      <c r="Q62" s="16"/>
      <c r="R62" s="16"/>
      <c r="S62" s="16"/>
      <c r="T62" s="16"/>
      <c r="U62" s="16"/>
      <c r="V62" s="168"/>
    </row>
    <row r="63" spans="1:23" ht="17.25" hidden="1" customHeight="1">
      <c r="A63" s="8"/>
      <c r="B63" s="18" t="s">
        <v>4</v>
      </c>
      <c r="C63" s="19"/>
      <c r="D63" s="51">
        <f t="shared" si="3"/>
        <v>0</v>
      </c>
      <c r="E63" s="51"/>
      <c r="F63" s="58"/>
      <c r="G63" s="19"/>
      <c r="H63" s="64"/>
      <c r="I63" s="19"/>
      <c r="J63" s="16">
        <f t="shared" si="5"/>
        <v>0</v>
      </c>
      <c r="K63" s="16"/>
      <c r="L63" s="20"/>
      <c r="M63" s="16">
        <f t="shared" si="0"/>
        <v>0</v>
      </c>
      <c r="N63" s="16">
        <f t="shared" si="1"/>
        <v>0</v>
      </c>
      <c r="O63" s="16">
        <f t="shared" si="2"/>
        <v>0</v>
      </c>
      <c r="P63" s="20"/>
      <c r="Q63" s="20"/>
      <c r="R63" s="20"/>
      <c r="S63" s="20"/>
      <c r="T63" s="20"/>
      <c r="U63" s="20"/>
      <c r="V63" s="168"/>
    </row>
    <row r="64" spans="1:23" ht="39" hidden="1" customHeight="1">
      <c r="A64" s="8" t="s">
        <v>95</v>
      </c>
      <c r="B64" s="18" t="s">
        <v>96</v>
      </c>
      <c r="C64" s="19"/>
      <c r="D64" s="51">
        <f t="shared" si="3"/>
        <v>0</v>
      </c>
      <c r="E64" s="51"/>
      <c r="F64" s="58"/>
      <c r="G64" s="19"/>
      <c r="H64" s="64"/>
      <c r="I64" s="19"/>
      <c r="J64" s="16">
        <f t="shared" si="5"/>
        <v>0</v>
      </c>
      <c r="K64" s="16"/>
      <c r="L64" s="20"/>
      <c r="M64" s="16">
        <f t="shared" si="0"/>
        <v>0</v>
      </c>
      <c r="N64" s="16">
        <f t="shared" si="1"/>
        <v>0</v>
      </c>
      <c r="O64" s="16">
        <f t="shared" si="2"/>
        <v>0</v>
      </c>
      <c r="P64" s="20"/>
      <c r="Q64" s="20"/>
      <c r="R64" s="20"/>
      <c r="S64" s="20"/>
      <c r="T64" s="20"/>
      <c r="U64" s="20"/>
      <c r="V64" s="168"/>
    </row>
    <row r="65" spans="1:23" s="5" customFormat="1" ht="34.5" customHeight="1">
      <c r="A65" s="304" t="s">
        <v>97</v>
      </c>
      <c r="B65" s="305" t="s">
        <v>402</v>
      </c>
      <c r="C65" s="317" t="s">
        <v>98</v>
      </c>
      <c r="D65" s="306">
        <f t="shared" si="3"/>
        <v>711290.8</v>
      </c>
      <c r="E65" s="306">
        <f>E67+E68+E69</f>
        <v>711290.8</v>
      </c>
      <c r="F65" s="306">
        <v>0</v>
      </c>
      <c r="G65" s="306">
        <f>H65</f>
        <v>706300</v>
      </c>
      <c r="H65" s="307">
        <f>H67+H68+H69</f>
        <v>706300</v>
      </c>
      <c r="I65" s="317">
        <v>0</v>
      </c>
      <c r="J65" s="308">
        <f t="shared" si="5"/>
        <v>711600</v>
      </c>
      <c r="K65" s="308">
        <f>K67+K68+K69</f>
        <v>711600</v>
      </c>
      <c r="L65" s="308"/>
      <c r="M65" s="308">
        <f t="shared" si="0"/>
        <v>5300</v>
      </c>
      <c r="N65" s="308">
        <f t="shared" si="1"/>
        <v>5300</v>
      </c>
      <c r="O65" s="308">
        <f t="shared" si="2"/>
        <v>0</v>
      </c>
      <c r="P65" s="308">
        <f>Q65</f>
        <v>711600</v>
      </c>
      <c r="Q65" s="308">
        <f>Q67+Q68+Q69</f>
        <v>711600</v>
      </c>
      <c r="R65" s="308"/>
      <c r="S65" s="308">
        <f>T65</f>
        <v>711600</v>
      </c>
      <c r="T65" s="308">
        <f>T67+T68+T69</f>
        <v>711600</v>
      </c>
      <c r="U65" s="308"/>
      <c r="V65" s="322"/>
    </row>
    <row r="66" spans="1:23" ht="12.75" customHeight="1">
      <c r="A66" s="8"/>
      <c r="B66" s="18" t="s">
        <v>4</v>
      </c>
      <c r="C66" s="19"/>
      <c r="D66" s="51"/>
      <c r="E66" s="51"/>
      <c r="F66" s="58"/>
      <c r="G66" s="19"/>
      <c r="H66" s="64"/>
      <c r="I66" s="19"/>
      <c r="J66" s="16"/>
      <c r="K66" s="16"/>
      <c r="L66" s="20"/>
      <c r="M66" s="16"/>
      <c r="N66" s="16"/>
      <c r="O66" s="16"/>
      <c r="P66" s="20"/>
      <c r="Q66" s="20"/>
      <c r="R66" s="20"/>
      <c r="S66" s="20"/>
      <c r="T66" s="20"/>
      <c r="U66" s="20"/>
      <c r="V66" s="168"/>
    </row>
    <row r="67" spans="1:23" ht="22.5" customHeight="1">
      <c r="A67" s="8" t="s">
        <v>99</v>
      </c>
      <c r="B67" s="21" t="s">
        <v>100</v>
      </c>
      <c r="C67" s="19" t="s">
        <v>8</v>
      </c>
      <c r="D67" s="51">
        <f t="shared" si="3"/>
        <v>105909</v>
      </c>
      <c r="E67" s="51">
        <v>105909</v>
      </c>
      <c r="F67" s="51">
        <v>0</v>
      </c>
      <c r="G67" s="51">
        <f>H67</f>
        <v>104800</v>
      </c>
      <c r="H67" s="64">
        <v>104800</v>
      </c>
      <c r="I67" s="19">
        <v>0</v>
      </c>
      <c r="J67" s="16">
        <f t="shared" si="5"/>
        <v>111500</v>
      </c>
      <c r="K67" s="16">
        <v>111500</v>
      </c>
      <c r="L67" s="20"/>
      <c r="M67" s="16">
        <f t="shared" si="0"/>
        <v>6700</v>
      </c>
      <c r="N67" s="16">
        <f t="shared" si="1"/>
        <v>6700</v>
      </c>
      <c r="O67" s="16">
        <f t="shared" si="2"/>
        <v>0</v>
      </c>
      <c r="P67" s="16">
        <f>Q67</f>
        <v>111500</v>
      </c>
      <c r="Q67" s="16">
        <v>111500</v>
      </c>
      <c r="R67" s="20"/>
      <c r="S67" s="105">
        <f>T67</f>
        <v>111500</v>
      </c>
      <c r="T67" s="105">
        <v>111500</v>
      </c>
      <c r="U67" s="20"/>
      <c r="V67" s="168"/>
    </row>
    <row r="68" spans="1:23" ht="42.75" customHeight="1">
      <c r="A68" s="8" t="s">
        <v>101</v>
      </c>
      <c r="B68" s="21" t="s">
        <v>102</v>
      </c>
      <c r="C68" s="19" t="s">
        <v>8</v>
      </c>
      <c r="D68" s="51">
        <f t="shared" si="3"/>
        <v>594376.9</v>
      </c>
      <c r="E68" s="51">
        <v>594376.9</v>
      </c>
      <c r="F68" s="51">
        <v>0</v>
      </c>
      <c r="G68" s="51">
        <f>H68</f>
        <v>590500</v>
      </c>
      <c r="H68" s="64">
        <v>590500</v>
      </c>
      <c r="I68" s="19">
        <v>0</v>
      </c>
      <c r="J68" s="16">
        <f t="shared" si="5"/>
        <v>589100</v>
      </c>
      <c r="K68" s="16">
        <v>589100</v>
      </c>
      <c r="L68" s="20"/>
      <c r="M68" s="16">
        <f t="shared" si="0"/>
        <v>-1400</v>
      </c>
      <c r="N68" s="16">
        <f t="shared" si="1"/>
        <v>-1400</v>
      </c>
      <c r="O68" s="16">
        <f t="shared" si="2"/>
        <v>0</v>
      </c>
      <c r="P68" s="16">
        <f>Q68</f>
        <v>589100</v>
      </c>
      <c r="Q68" s="16">
        <v>589100</v>
      </c>
      <c r="R68" s="20"/>
      <c r="S68" s="105">
        <f>T68</f>
        <v>589100</v>
      </c>
      <c r="T68" s="105">
        <v>589100</v>
      </c>
      <c r="U68" s="20"/>
      <c r="V68" s="168"/>
    </row>
    <row r="69" spans="1:23" ht="12.75" customHeight="1">
      <c r="A69" s="8" t="s">
        <v>103</v>
      </c>
      <c r="B69" s="21" t="s">
        <v>104</v>
      </c>
      <c r="C69" s="19" t="s">
        <v>8</v>
      </c>
      <c r="D69" s="51">
        <f t="shared" si="3"/>
        <v>11004.9</v>
      </c>
      <c r="E69" s="51">
        <v>11004.9</v>
      </c>
      <c r="F69" s="51">
        <v>0</v>
      </c>
      <c r="G69" s="51">
        <f>H69</f>
        <v>11000</v>
      </c>
      <c r="H69" s="64">
        <v>11000</v>
      </c>
      <c r="I69" s="19">
        <v>0</v>
      </c>
      <c r="J69" s="16">
        <f t="shared" si="5"/>
        <v>11000</v>
      </c>
      <c r="K69" s="16">
        <v>11000</v>
      </c>
      <c r="L69" s="20"/>
      <c r="M69" s="16">
        <f t="shared" si="0"/>
        <v>0</v>
      </c>
      <c r="N69" s="16">
        <f t="shared" si="1"/>
        <v>0</v>
      </c>
      <c r="O69" s="16">
        <f t="shared" si="2"/>
        <v>0</v>
      </c>
      <c r="P69" s="16">
        <f>Q69</f>
        <v>11000</v>
      </c>
      <c r="Q69" s="16">
        <v>11000</v>
      </c>
      <c r="R69" s="20"/>
      <c r="S69" s="105">
        <f>T69</f>
        <v>11000</v>
      </c>
      <c r="T69" s="105">
        <v>11000</v>
      </c>
      <c r="U69" s="20"/>
      <c r="V69" s="168"/>
    </row>
    <row r="70" spans="1:23" s="5" customFormat="1" ht="45" customHeight="1">
      <c r="A70" s="304" t="s">
        <v>105</v>
      </c>
      <c r="B70" s="305" t="s">
        <v>403</v>
      </c>
      <c r="C70" s="317" t="s">
        <v>106</v>
      </c>
      <c r="D70" s="306">
        <f t="shared" si="3"/>
        <v>5536.3</v>
      </c>
      <c r="E70" s="306">
        <f>E72</f>
        <v>5536.3</v>
      </c>
      <c r="F70" s="306">
        <v>0</v>
      </c>
      <c r="G70" s="306">
        <f>H70</f>
        <v>5997</v>
      </c>
      <c r="H70" s="307">
        <f>H72</f>
        <v>5997</v>
      </c>
      <c r="I70" s="317">
        <v>0</v>
      </c>
      <c r="J70" s="308">
        <f t="shared" si="5"/>
        <v>5997</v>
      </c>
      <c r="K70" s="308">
        <f>K72</f>
        <v>5997</v>
      </c>
      <c r="L70" s="308"/>
      <c r="M70" s="308">
        <f t="shared" si="0"/>
        <v>0</v>
      </c>
      <c r="N70" s="308">
        <f t="shared" si="1"/>
        <v>0</v>
      </c>
      <c r="O70" s="308">
        <f t="shared" si="2"/>
        <v>0</v>
      </c>
      <c r="P70" s="308">
        <f>Q70</f>
        <v>5997</v>
      </c>
      <c r="Q70" s="308">
        <f>Q72</f>
        <v>5997</v>
      </c>
      <c r="R70" s="308"/>
      <c r="S70" s="308">
        <f>T70</f>
        <v>5997</v>
      </c>
      <c r="T70" s="308">
        <f>T72</f>
        <v>5997</v>
      </c>
      <c r="U70" s="308"/>
      <c r="V70" s="389" t="s">
        <v>512</v>
      </c>
      <c r="W70" s="207"/>
    </row>
    <row r="71" spans="1:23" ht="12.75" customHeight="1">
      <c r="A71" s="8"/>
      <c r="B71" s="18" t="s">
        <v>4</v>
      </c>
      <c r="C71" s="19"/>
      <c r="D71" s="51"/>
      <c r="E71" s="51"/>
      <c r="F71" s="58"/>
      <c r="G71" s="19"/>
      <c r="H71" s="64"/>
      <c r="I71" s="19"/>
      <c r="J71" s="16"/>
      <c r="K71" s="16"/>
      <c r="L71" s="20"/>
      <c r="M71" s="16"/>
      <c r="N71" s="16"/>
      <c r="O71" s="16"/>
      <c r="P71" s="20"/>
      <c r="Q71" s="20"/>
      <c r="R71" s="20"/>
      <c r="S71" s="20"/>
      <c r="T71" s="20"/>
      <c r="U71" s="20"/>
      <c r="V71" s="390"/>
    </row>
    <row r="72" spans="1:23" ht="75.75" customHeight="1">
      <c r="A72" s="8" t="s">
        <v>107</v>
      </c>
      <c r="B72" s="21" t="s">
        <v>108</v>
      </c>
      <c r="C72" s="19"/>
      <c r="D72" s="51">
        <f t="shared" si="3"/>
        <v>5536.3</v>
      </c>
      <c r="E72" s="51">
        <v>5536.3</v>
      </c>
      <c r="F72" s="51">
        <v>0</v>
      </c>
      <c r="G72" s="51">
        <f>H72</f>
        <v>5997</v>
      </c>
      <c r="H72" s="64">
        <v>5997</v>
      </c>
      <c r="I72" s="19">
        <v>0</v>
      </c>
      <c r="J72" s="16">
        <f t="shared" si="5"/>
        <v>5997</v>
      </c>
      <c r="K72" s="16">
        <v>5997</v>
      </c>
      <c r="L72" s="20"/>
      <c r="M72" s="16">
        <f t="shared" si="0"/>
        <v>0</v>
      </c>
      <c r="N72" s="16">
        <f t="shared" si="1"/>
        <v>0</v>
      </c>
      <c r="O72" s="16">
        <f t="shared" si="2"/>
        <v>0</v>
      </c>
      <c r="P72" s="16">
        <f>Q72</f>
        <v>5997</v>
      </c>
      <c r="Q72" s="16">
        <v>5997</v>
      </c>
      <c r="R72" s="20"/>
      <c r="S72" s="105">
        <f>T72</f>
        <v>5997</v>
      </c>
      <c r="T72" s="105">
        <v>5997</v>
      </c>
      <c r="U72" s="20"/>
      <c r="V72" s="390"/>
      <c r="W72" s="208"/>
    </row>
    <row r="73" spans="1:23" s="5" customFormat="1" ht="27" customHeight="1">
      <c r="A73" s="304" t="s">
        <v>109</v>
      </c>
      <c r="B73" s="305" t="s">
        <v>404</v>
      </c>
      <c r="C73" s="317" t="s">
        <v>110</v>
      </c>
      <c r="D73" s="306">
        <f t="shared" si="3"/>
        <v>328635.39999999997</v>
      </c>
      <c r="E73" s="306">
        <f>E75+E95</f>
        <v>328635.39999999997</v>
      </c>
      <c r="F73" s="306">
        <v>0</v>
      </c>
      <c r="G73" s="306">
        <f>H73</f>
        <v>249451</v>
      </c>
      <c r="H73" s="307">
        <f>H75+H95</f>
        <v>249451</v>
      </c>
      <c r="I73" s="323">
        <v>0</v>
      </c>
      <c r="J73" s="308">
        <f t="shared" si="5"/>
        <v>250071</v>
      </c>
      <c r="K73" s="308">
        <f>K75+K95</f>
        <v>250071</v>
      </c>
      <c r="L73" s="308"/>
      <c r="M73" s="308">
        <f t="shared" si="0"/>
        <v>620</v>
      </c>
      <c r="N73" s="308">
        <f t="shared" si="1"/>
        <v>620</v>
      </c>
      <c r="O73" s="308">
        <f t="shared" si="2"/>
        <v>0</v>
      </c>
      <c r="P73" s="308">
        <f>Q73</f>
        <v>251183.40000000002</v>
      </c>
      <c r="Q73" s="308">
        <f>Q75+Q95</f>
        <v>251183.40000000002</v>
      </c>
      <c r="R73" s="308"/>
      <c r="S73" s="308">
        <f>T73</f>
        <v>246260.8</v>
      </c>
      <c r="T73" s="308">
        <f>T75+T95</f>
        <v>246260.8</v>
      </c>
      <c r="U73" s="308"/>
      <c r="V73" s="389" t="s">
        <v>547</v>
      </c>
    </row>
    <row r="74" spans="1:23" ht="12.75" customHeight="1">
      <c r="A74" s="8"/>
      <c r="B74" s="18" t="s">
        <v>4</v>
      </c>
      <c r="C74" s="19"/>
      <c r="D74" s="51"/>
      <c r="E74" s="51"/>
      <c r="F74" s="58"/>
      <c r="G74" s="19"/>
      <c r="H74" s="64"/>
      <c r="I74" s="19"/>
      <c r="J74" s="16"/>
      <c r="K74" s="16"/>
      <c r="L74" s="20"/>
      <c r="M74" s="16"/>
      <c r="N74" s="16"/>
      <c r="O74" s="16"/>
      <c r="P74" s="20"/>
      <c r="Q74" s="20"/>
      <c r="R74" s="20"/>
      <c r="S74" s="20"/>
      <c r="T74" s="20"/>
      <c r="U74" s="20"/>
      <c r="V74" s="390"/>
    </row>
    <row r="75" spans="1:23" ht="75.75" customHeight="1">
      <c r="A75" s="8" t="s">
        <v>111</v>
      </c>
      <c r="B75" s="18" t="s">
        <v>405</v>
      </c>
      <c r="C75" s="19" t="s">
        <v>8</v>
      </c>
      <c r="D75" s="51">
        <f t="shared" si="3"/>
        <v>289022.8</v>
      </c>
      <c r="E75" s="51">
        <f>E79+E80+E81+E83+E86+E87+E91</f>
        <v>289022.8</v>
      </c>
      <c r="F75" s="51">
        <v>0</v>
      </c>
      <c r="G75" s="51">
        <f>H75</f>
        <v>234451</v>
      </c>
      <c r="H75" s="64">
        <f>H77+H78+H79+H80+H81+H82+H83+H84+H86+H87+H88+H89+H90+H91+H94</f>
        <v>234451</v>
      </c>
      <c r="I75" s="19">
        <v>0</v>
      </c>
      <c r="J75" s="16">
        <f t="shared" si="5"/>
        <v>235071</v>
      </c>
      <c r="K75" s="16">
        <f>K77+K78+K79+K80+K81+K82+K83+K84+K86+K87+K88+K89+K90+K91+K94</f>
        <v>235071</v>
      </c>
      <c r="L75" s="20"/>
      <c r="M75" s="16">
        <f t="shared" ref="M75:M111" si="11">J75-G75</f>
        <v>620</v>
      </c>
      <c r="N75" s="16">
        <f t="shared" ref="N75:N111" si="12">K75-H75</f>
        <v>620</v>
      </c>
      <c r="O75" s="16">
        <f t="shared" ref="O75:O111" si="13">L75-I75</f>
        <v>0</v>
      </c>
      <c r="P75" s="16">
        <f>Q75</f>
        <v>236183.40000000002</v>
      </c>
      <c r="Q75" s="16">
        <f>Q77+Q78+Q79+Q80+Q81+Q83+Q84+Q86+Q87+Q88+Q89+Q90+Q91+Q94</f>
        <v>236183.40000000002</v>
      </c>
      <c r="R75" s="20"/>
      <c r="S75" s="105">
        <f>T75</f>
        <v>233760.8</v>
      </c>
      <c r="T75" s="105">
        <f>T79+T81+T83+T86+T87+T91</f>
        <v>233760.8</v>
      </c>
      <c r="U75" s="20"/>
      <c r="V75" s="390"/>
    </row>
    <row r="76" spans="1:23" ht="12" customHeight="1">
      <c r="A76" s="8"/>
      <c r="B76" s="21" t="s">
        <v>4</v>
      </c>
      <c r="C76" s="19"/>
      <c r="D76" s="51"/>
      <c r="E76" s="51"/>
      <c r="F76" s="51"/>
      <c r="G76" s="19"/>
      <c r="H76" s="64"/>
      <c r="I76" s="19"/>
      <c r="J76" s="16"/>
      <c r="K76" s="16"/>
      <c r="L76" s="20"/>
      <c r="M76" s="16"/>
      <c r="N76" s="16"/>
      <c r="O76" s="16"/>
      <c r="P76" s="20"/>
      <c r="Q76" s="20"/>
      <c r="R76" s="20"/>
      <c r="S76" s="20"/>
      <c r="T76" s="20"/>
      <c r="U76" s="20"/>
      <c r="V76" s="48"/>
    </row>
    <row r="77" spans="1:23" ht="59.25" customHeight="1">
      <c r="A77" s="8" t="s">
        <v>112</v>
      </c>
      <c r="B77" s="18" t="s">
        <v>113</v>
      </c>
      <c r="C77" s="19" t="s">
        <v>8</v>
      </c>
      <c r="D77" s="51">
        <f t="shared" si="3"/>
        <v>0</v>
      </c>
      <c r="E77" s="51">
        <v>0</v>
      </c>
      <c r="F77" s="51"/>
      <c r="G77" s="51">
        <f t="shared" ref="G77:G84" si="14">H77</f>
        <v>60</v>
      </c>
      <c r="H77" s="64">
        <v>60</v>
      </c>
      <c r="I77" s="19"/>
      <c r="J77" s="16">
        <f t="shared" si="5"/>
        <v>60</v>
      </c>
      <c r="K77" s="16">
        <v>60</v>
      </c>
      <c r="L77" s="20"/>
      <c r="M77" s="16">
        <f t="shared" si="11"/>
        <v>0</v>
      </c>
      <c r="N77" s="16">
        <f t="shared" si="12"/>
        <v>0</v>
      </c>
      <c r="O77" s="16">
        <f t="shared" si="13"/>
        <v>0</v>
      </c>
      <c r="P77" s="105">
        <f>Q77</f>
        <v>60</v>
      </c>
      <c r="Q77" s="105">
        <v>60</v>
      </c>
      <c r="R77" s="20"/>
      <c r="S77" s="105">
        <f>T77</f>
        <v>140</v>
      </c>
      <c r="T77" s="105">
        <v>140</v>
      </c>
      <c r="U77" s="20"/>
      <c r="V77" s="48"/>
    </row>
    <row r="78" spans="1:23" ht="64.5" customHeight="1">
      <c r="A78" s="8" t="s">
        <v>114</v>
      </c>
      <c r="B78" s="18" t="s">
        <v>115</v>
      </c>
      <c r="C78" s="19" t="s">
        <v>8</v>
      </c>
      <c r="D78" s="51">
        <f t="shared" si="3"/>
        <v>0</v>
      </c>
      <c r="E78" s="51">
        <v>0</v>
      </c>
      <c r="F78" s="51"/>
      <c r="G78" s="51">
        <f t="shared" si="14"/>
        <v>245</v>
      </c>
      <c r="H78" s="64">
        <v>245</v>
      </c>
      <c r="I78" s="19"/>
      <c r="J78" s="16">
        <f t="shared" si="5"/>
        <v>245</v>
      </c>
      <c r="K78" s="16">
        <v>245</v>
      </c>
      <c r="L78" s="20"/>
      <c r="M78" s="16">
        <f t="shared" si="11"/>
        <v>0</v>
      </c>
      <c r="N78" s="16">
        <f t="shared" si="12"/>
        <v>0</v>
      </c>
      <c r="O78" s="16">
        <f t="shared" si="13"/>
        <v>0</v>
      </c>
      <c r="P78" s="105">
        <f>Q78</f>
        <v>245</v>
      </c>
      <c r="Q78" s="105">
        <v>245</v>
      </c>
      <c r="R78" s="20"/>
      <c r="S78" s="105">
        <f>T78</f>
        <v>0</v>
      </c>
      <c r="T78" s="105">
        <v>0</v>
      </c>
      <c r="U78" s="20"/>
      <c r="V78" s="48"/>
    </row>
    <row r="79" spans="1:23" ht="45" customHeight="1">
      <c r="A79" s="8" t="s">
        <v>116</v>
      </c>
      <c r="B79" s="18" t="s">
        <v>117</v>
      </c>
      <c r="C79" s="19" t="s">
        <v>8</v>
      </c>
      <c r="D79" s="51">
        <f t="shared" si="3"/>
        <v>380</v>
      </c>
      <c r="E79" s="51">
        <v>380</v>
      </c>
      <c r="F79" s="51">
        <v>0</v>
      </c>
      <c r="G79" s="51">
        <f t="shared" si="14"/>
        <v>105</v>
      </c>
      <c r="H79" s="64">
        <v>105</v>
      </c>
      <c r="I79" s="19">
        <v>0</v>
      </c>
      <c r="J79" s="16">
        <f t="shared" si="5"/>
        <v>180</v>
      </c>
      <c r="K79" s="16">
        <v>180</v>
      </c>
      <c r="L79" s="20"/>
      <c r="M79" s="16">
        <f t="shared" si="11"/>
        <v>75</v>
      </c>
      <c r="N79" s="16">
        <f t="shared" si="12"/>
        <v>75</v>
      </c>
      <c r="O79" s="16">
        <f t="shared" si="13"/>
        <v>0</v>
      </c>
      <c r="P79" s="16">
        <f>Q79</f>
        <v>180</v>
      </c>
      <c r="Q79" s="16">
        <v>180</v>
      </c>
      <c r="R79" s="20"/>
      <c r="S79" s="105">
        <f>T79</f>
        <v>250</v>
      </c>
      <c r="T79" s="105">
        <v>250</v>
      </c>
      <c r="U79" s="20"/>
      <c r="V79" s="48"/>
    </row>
    <row r="80" spans="1:23" ht="54.75" customHeight="1">
      <c r="A80" s="8">
        <v>13504</v>
      </c>
      <c r="B80" s="18" t="s">
        <v>479</v>
      </c>
      <c r="C80" s="19"/>
      <c r="D80" s="51">
        <f>E80</f>
        <v>20</v>
      </c>
      <c r="E80" s="51">
        <v>20</v>
      </c>
      <c r="F80" s="51"/>
      <c r="G80" s="51">
        <f t="shared" si="14"/>
        <v>100</v>
      </c>
      <c r="H80" s="64">
        <v>100</v>
      </c>
      <c r="I80" s="19"/>
      <c r="J80" s="16">
        <f>K80</f>
        <v>100</v>
      </c>
      <c r="K80" s="16">
        <v>100</v>
      </c>
      <c r="L80" s="20"/>
      <c r="M80" s="16">
        <f t="shared" si="11"/>
        <v>0</v>
      </c>
      <c r="N80" s="16">
        <f t="shared" si="12"/>
        <v>0</v>
      </c>
      <c r="O80" s="16"/>
      <c r="P80" s="16">
        <f>Q80</f>
        <v>65</v>
      </c>
      <c r="Q80" s="16">
        <v>65</v>
      </c>
      <c r="R80" s="20"/>
      <c r="S80" s="105">
        <f>T80</f>
        <v>120</v>
      </c>
      <c r="T80" s="105">
        <v>120</v>
      </c>
      <c r="U80" s="20"/>
      <c r="V80" s="48"/>
    </row>
    <row r="81" spans="1:22" ht="25.5" customHeight="1">
      <c r="A81" s="8" t="s">
        <v>118</v>
      </c>
      <c r="B81" s="21" t="s">
        <v>119</v>
      </c>
      <c r="C81" s="19" t="s">
        <v>8</v>
      </c>
      <c r="D81" s="51">
        <f t="shared" ref="D81:D111" si="15">E81+F81</f>
        <v>575</v>
      </c>
      <c r="E81" s="51">
        <v>575</v>
      </c>
      <c r="F81" s="51">
        <v>0</v>
      </c>
      <c r="G81" s="51">
        <f t="shared" si="14"/>
        <v>350</v>
      </c>
      <c r="H81" s="64">
        <v>350</v>
      </c>
      <c r="I81" s="19">
        <v>0</v>
      </c>
      <c r="J81" s="16">
        <f t="shared" si="5"/>
        <v>350</v>
      </c>
      <c r="K81" s="16">
        <v>350</v>
      </c>
      <c r="L81" s="20"/>
      <c r="M81" s="16">
        <f t="shared" si="11"/>
        <v>0</v>
      </c>
      <c r="N81" s="16">
        <f t="shared" si="12"/>
        <v>0</v>
      </c>
      <c r="O81" s="16">
        <f t="shared" si="13"/>
        <v>0</v>
      </c>
      <c r="P81" s="16">
        <f>Q81</f>
        <v>235</v>
      </c>
      <c r="Q81" s="16">
        <v>235</v>
      </c>
      <c r="R81" s="20"/>
      <c r="S81" s="105">
        <f t="shared" ref="S81:S91" si="16">T81</f>
        <v>235</v>
      </c>
      <c r="T81" s="105">
        <v>235</v>
      </c>
      <c r="U81" s="20"/>
      <c r="V81" s="48"/>
    </row>
    <row r="82" spans="1:22" ht="33" customHeight="1">
      <c r="A82" s="8">
        <v>13506</v>
      </c>
      <c r="B82" s="21" t="s">
        <v>498</v>
      </c>
      <c r="C82" s="19"/>
      <c r="D82" s="51">
        <f>E82</f>
        <v>0</v>
      </c>
      <c r="E82" s="51">
        <v>0</v>
      </c>
      <c r="F82" s="51"/>
      <c r="G82" s="51">
        <f t="shared" si="14"/>
        <v>5</v>
      </c>
      <c r="H82" s="64">
        <v>5</v>
      </c>
      <c r="I82" s="19"/>
      <c r="J82" s="16">
        <f t="shared" si="5"/>
        <v>5</v>
      </c>
      <c r="K82" s="16">
        <v>5</v>
      </c>
      <c r="L82" s="20"/>
      <c r="M82" s="16">
        <f t="shared" si="11"/>
        <v>0</v>
      </c>
      <c r="N82" s="16">
        <f t="shared" si="12"/>
        <v>0</v>
      </c>
      <c r="O82" s="16"/>
      <c r="P82" s="16"/>
      <c r="Q82" s="16"/>
      <c r="R82" s="20"/>
      <c r="S82" s="105"/>
      <c r="T82" s="105"/>
      <c r="U82" s="20"/>
      <c r="V82" s="48"/>
    </row>
    <row r="83" spans="1:22" ht="35.25" customHeight="1">
      <c r="A83" s="8" t="s">
        <v>120</v>
      </c>
      <c r="B83" s="18" t="s">
        <v>121</v>
      </c>
      <c r="C83" s="19" t="s">
        <v>8</v>
      </c>
      <c r="D83" s="51">
        <f t="shared" si="15"/>
        <v>201766.9</v>
      </c>
      <c r="E83" s="51">
        <v>201766.9</v>
      </c>
      <c r="F83" s="51">
        <v>0</v>
      </c>
      <c r="G83" s="51">
        <f t="shared" si="14"/>
        <v>140000</v>
      </c>
      <c r="H83" s="64">
        <v>140000</v>
      </c>
      <c r="I83" s="19">
        <v>0</v>
      </c>
      <c r="J83" s="16">
        <f t="shared" si="5"/>
        <v>140000</v>
      </c>
      <c r="K83" s="16">
        <v>140000</v>
      </c>
      <c r="L83" s="20"/>
      <c r="M83" s="16">
        <f t="shared" si="11"/>
        <v>0</v>
      </c>
      <c r="N83" s="16">
        <f t="shared" si="12"/>
        <v>0</v>
      </c>
      <c r="O83" s="16">
        <f t="shared" si="13"/>
        <v>0</v>
      </c>
      <c r="P83" s="16">
        <f>Q83</f>
        <v>140000</v>
      </c>
      <c r="Q83" s="16">
        <v>140000</v>
      </c>
      <c r="R83" s="20"/>
      <c r="S83" s="105">
        <f t="shared" si="16"/>
        <v>140000</v>
      </c>
      <c r="T83" s="105">
        <v>140000</v>
      </c>
      <c r="U83" s="20"/>
      <c r="V83" s="48"/>
    </row>
    <row r="84" spans="1:22" ht="66" customHeight="1">
      <c r="A84" s="8" t="s">
        <v>122</v>
      </c>
      <c r="B84" s="18" t="s">
        <v>123</v>
      </c>
      <c r="C84" s="19" t="s">
        <v>8</v>
      </c>
      <c r="D84" s="51">
        <f t="shared" si="15"/>
        <v>0</v>
      </c>
      <c r="E84" s="51"/>
      <c r="F84" s="51">
        <v>0</v>
      </c>
      <c r="G84" s="15">
        <f t="shared" si="14"/>
        <v>6500</v>
      </c>
      <c r="H84" s="64">
        <v>6500</v>
      </c>
      <c r="I84" s="19">
        <v>0</v>
      </c>
      <c r="J84" s="16">
        <f t="shared" si="5"/>
        <v>6500</v>
      </c>
      <c r="K84" s="16">
        <v>6500</v>
      </c>
      <c r="L84" s="20"/>
      <c r="M84" s="16">
        <f t="shared" si="11"/>
        <v>0</v>
      </c>
      <c r="N84" s="16">
        <f t="shared" si="12"/>
        <v>0</v>
      </c>
      <c r="O84" s="16">
        <f t="shared" si="13"/>
        <v>0</v>
      </c>
      <c r="P84" s="16">
        <f>Q84</f>
        <v>6500</v>
      </c>
      <c r="Q84" s="16">
        <v>6500</v>
      </c>
      <c r="R84" s="20"/>
      <c r="S84" s="105">
        <f t="shared" si="16"/>
        <v>0</v>
      </c>
      <c r="T84" s="105"/>
      <c r="U84" s="20"/>
      <c r="V84" s="48"/>
    </row>
    <row r="85" spans="1:22" ht="28.5" hidden="1" customHeight="1">
      <c r="A85" s="8" t="s">
        <v>124</v>
      </c>
      <c r="B85" s="18" t="s">
        <v>125</v>
      </c>
      <c r="C85" s="19" t="s">
        <v>8</v>
      </c>
      <c r="D85" s="51">
        <f t="shared" si="15"/>
        <v>0</v>
      </c>
      <c r="E85" s="51"/>
      <c r="F85" s="51">
        <v>0</v>
      </c>
      <c r="G85" s="15"/>
      <c r="H85" s="64"/>
      <c r="I85" s="19">
        <v>0</v>
      </c>
      <c r="J85" s="16">
        <f t="shared" si="5"/>
        <v>0</v>
      </c>
      <c r="K85" s="16"/>
      <c r="L85" s="20"/>
      <c r="M85" s="16">
        <f t="shared" si="11"/>
        <v>0</v>
      </c>
      <c r="N85" s="16">
        <f t="shared" si="12"/>
        <v>0</v>
      </c>
      <c r="O85" s="16">
        <f t="shared" si="13"/>
        <v>0</v>
      </c>
      <c r="P85" s="16"/>
      <c r="Q85" s="16"/>
      <c r="R85" s="20"/>
      <c r="S85" s="105">
        <f t="shared" si="16"/>
        <v>0</v>
      </c>
      <c r="T85" s="105"/>
      <c r="U85" s="20"/>
      <c r="V85" s="48"/>
    </row>
    <row r="86" spans="1:22" ht="23.25" customHeight="1">
      <c r="A86" s="8" t="s">
        <v>126</v>
      </c>
      <c r="B86" s="18" t="s">
        <v>127</v>
      </c>
      <c r="C86" s="19" t="s">
        <v>8</v>
      </c>
      <c r="D86" s="51">
        <f t="shared" si="15"/>
        <v>67037.600000000006</v>
      </c>
      <c r="E86" s="51">
        <v>67037.600000000006</v>
      </c>
      <c r="F86" s="51">
        <v>0</v>
      </c>
      <c r="G86" s="51">
        <f t="shared" ref="G86:G91" si="17">H86</f>
        <v>62351</v>
      </c>
      <c r="H86" s="64">
        <v>62351</v>
      </c>
      <c r="I86" s="19">
        <v>0</v>
      </c>
      <c r="J86" s="16">
        <f>K86</f>
        <v>61351</v>
      </c>
      <c r="K86" s="16">
        <v>61351</v>
      </c>
      <c r="L86" s="20"/>
      <c r="M86" s="16">
        <f t="shared" si="11"/>
        <v>-1000</v>
      </c>
      <c r="N86" s="16">
        <f t="shared" si="12"/>
        <v>-1000</v>
      </c>
      <c r="O86" s="16">
        <f t="shared" si="13"/>
        <v>0</v>
      </c>
      <c r="P86" s="16">
        <f t="shared" ref="P86:P91" si="18">Q86</f>
        <v>62305.2</v>
      </c>
      <c r="Q86" s="16">
        <v>62305.2</v>
      </c>
      <c r="R86" s="20"/>
      <c r="S86" s="105">
        <f t="shared" si="16"/>
        <v>74250</v>
      </c>
      <c r="T86" s="105">
        <v>74250</v>
      </c>
      <c r="U86" s="20"/>
      <c r="V86" s="48"/>
    </row>
    <row r="87" spans="1:22" ht="44.25" customHeight="1">
      <c r="A87" s="8" t="s">
        <v>128</v>
      </c>
      <c r="B87" s="18" t="s">
        <v>129</v>
      </c>
      <c r="C87" s="19" t="s">
        <v>8</v>
      </c>
      <c r="D87" s="51">
        <f t="shared" si="15"/>
        <v>19243.3</v>
      </c>
      <c r="E87" s="51">
        <v>19243.3</v>
      </c>
      <c r="F87" s="51">
        <v>0</v>
      </c>
      <c r="G87" s="51">
        <f t="shared" si="17"/>
        <v>17123</v>
      </c>
      <c r="H87" s="64">
        <v>17123</v>
      </c>
      <c r="I87" s="19">
        <v>0</v>
      </c>
      <c r="J87" s="16">
        <f t="shared" ref="J87:J111" si="19">K87</f>
        <v>18123</v>
      </c>
      <c r="K87" s="16">
        <v>18123</v>
      </c>
      <c r="L87" s="20"/>
      <c r="M87" s="16">
        <f t="shared" si="11"/>
        <v>1000</v>
      </c>
      <c r="N87" s="16">
        <f t="shared" si="12"/>
        <v>1000</v>
      </c>
      <c r="O87" s="16">
        <f t="shared" si="13"/>
        <v>0</v>
      </c>
      <c r="P87" s="16">
        <f t="shared" si="18"/>
        <v>18438.2</v>
      </c>
      <c r="Q87" s="16">
        <v>18438.2</v>
      </c>
      <c r="R87" s="20"/>
      <c r="S87" s="105">
        <f t="shared" si="16"/>
        <v>19023.8</v>
      </c>
      <c r="T87" s="105">
        <v>19023.8</v>
      </c>
      <c r="U87" s="20"/>
      <c r="V87" s="48"/>
    </row>
    <row r="88" spans="1:22" ht="79.5" customHeight="1">
      <c r="A88" s="8">
        <v>13515</v>
      </c>
      <c r="B88" s="185" t="s">
        <v>499</v>
      </c>
      <c r="C88" s="19"/>
      <c r="D88" s="51">
        <f>E88</f>
        <v>0</v>
      </c>
      <c r="E88" s="51">
        <v>0</v>
      </c>
      <c r="F88" s="51"/>
      <c r="G88" s="51">
        <f t="shared" si="17"/>
        <v>150</v>
      </c>
      <c r="H88" s="64">
        <v>150</v>
      </c>
      <c r="I88" s="19"/>
      <c r="J88" s="16">
        <f t="shared" si="19"/>
        <v>150</v>
      </c>
      <c r="K88" s="16">
        <v>150</v>
      </c>
      <c r="L88" s="20"/>
      <c r="M88" s="16">
        <f t="shared" si="11"/>
        <v>0</v>
      </c>
      <c r="N88" s="16">
        <f t="shared" si="12"/>
        <v>0</v>
      </c>
      <c r="O88" s="16"/>
      <c r="P88" s="105">
        <f t="shared" si="18"/>
        <v>150</v>
      </c>
      <c r="Q88" s="105">
        <v>150</v>
      </c>
      <c r="R88" s="20"/>
      <c r="S88" s="105">
        <f t="shared" si="16"/>
        <v>300</v>
      </c>
      <c r="T88" s="105">
        <v>300</v>
      </c>
      <c r="U88" s="20"/>
      <c r="V88" s="48"/>
    </row>
    <row r="89" spans="1:22" ht="43.5" customHeight="1">
      <c r="A89" s="8" t="s">
        <v>130</v>
      </c>
      <c r="B89" s="18" t="s">
        <v>131</v>
      </c>
      <c r="C89" s="19" t="s">
        <v>8</v>
      </c>
      <c r="D89" s="51">
        <f>E89</f>
        <v>0</v>
      </c>
      <c r="E89" s="51">
        <v>0</v>
      </c>
      <c r="F89" s="51">
        <v>0</v>
      </c>
      <c r="G89" s="15">
        <f t="shared" si="17"/>
        <v>10</v>
      </c>
      <c r="H89" s="64">
        <v>10</v>
      </c>
      <c r="I89" s="19">
        <v>0</v>
      </c>
      <c r="J89" s="16">
        <f t="shared" si="19"/>
        <v>5</v>
      </c>
      <c r="K89" s="16">
        <v>5</v>
      </c>
      <c r="L89" s="20"/>
      <c r="M89" s="16">
        <f t="shared" si="11"/>
        <v>-5</v>
      </c>
      <c r="N89" s="16">
        <f t="shared" si="12"/>
        <v>-5</v>
      </c>
      <c r="O89" s="16">
        <f t="shared" si="13"/>
        <v>0</v>
      </c>
      <c r="P89" s="105">
        <f t="shared" si="18"/>
        <v>3</v>
      </c>
      <c r="Q89" s="105">
        <v>3</v>
      </c>
      <c r="R89" s="20"/>
      <c r="S89" s="105">
        <f t="shared" si="16"/>
        <v>0</v>
      </c>
      <c r="T89" s="105">
        <v>0</v>
      </c>
      <c r="U89" s="20"/>
      <c r="V89" s="48"/>
    </row>
    <row r="90" spans="1:22" ht="63.75" customHeight="1">
      <c r="A90" s="8" t="s">
        <v>132</v>
      </c>
      <c r="B90" s="18" t="s">
        <v>133</v>
      </c>
      <c r="C90" s="19" t="s">
        <v>8</v>
      </c>
      <c r="D90" s="51">
        <f>E90</f>
        <v>0</v>
      </c>
      <c r="E90" s="51">
        <v>0</v>
      </c>
      <c r="F90" s="51">
        <v>0</v>
      </c>
      <c r="G90" s="15">
        <f t="shared" si="17"/>
        <v>0</v>
      </c>
      <c r="H90" s="64">
        <v>0</v>
      </c>
      <c r="I90" s="19">
        <v>0</v>
      </c>
      <c r="J90" s="16">
        <f t="shared" si="19"/>
        <v>0</v>
      </c>
      <c r="K90" s="16">
        <v>0</v>
      </c>
      <c r="L90" s="20"/>
      <c r="M90" s="16">
        <f t="shared" si="11"/>
        <v>0</v>
      </c>
      <c r="N90" s="16">
        <f t="shared" si="12"/>
        <v>0</v>
      </c>
      <c r="O90" s="16">
        <f t="shared" si="13"/>
        <v>0</v>
      </c>
      <c r="P90" s="105">
        <f>Q90</f>
        <v>0</v>
      </c>
      <c r="Q90" s="105">
        <v>0</v>
      </c>
      <c r="R90" s="20"/>
      <c r="S90" s="105">
        <f t="shared" si="16"/>
        <v>0</v>
      </c>
      <c r="T90" s="105">
        <v>0</v>
      </c>
      <c r="U90" s="20"/>
      <c r="V90" s="48"/>
    </row>
    <row r="91" spans="1:22" ht="32.25" customHeight="1">
      <c r="A91" s="8" t="s">
        <v>134</v>
      </c>
      <c r="B91" s="21" t="s">
        <v>135</v>
      </c>
      <c r="C91" s="19" t="s">
        <v>8</v>
      </c>
      <c r="D91" s="51">
        <f t="shared" si="15"/>
        <v>0</v>
      </c>
      <c r="E91" s="51">
        <v>0</v>
      </c>
      <c r="F91" s="51">
        <v>0</v>
      </c>
      <c r="G91" s="51">
        <f t="shared" si="17"/>
        <v>2</v>
      </c>
      <c r="H91" s="64">
        <v>2</v>
      </c>
      <c r="I91" s="19">
        <v>0</v>
      </c>
      <c r="J91" s="16">
        <f t="shared" si="19"/>
        <v>2</v>
      </c>
      <c r="K91" s="16">
        <v>2</v>
      </c>
      <c r="L91" s="20"/>
      <c r="M91" s="16">
        <f t="shared" si="11"/>
        <v>0</v>
      </c>
      <c r="N91" s="16">
        <f t="shared" si="12"/>
        <v>0</v>
      </c>
      <c r="O91" s="16">
        <f t="shared" si="13"/>
        <v>0</v>
      </c>
      <c r="P91" s="16">
        <f t="shared" si="18"/>
        <v>2</v>
      </c>
      <c r="Q91" s="16">
        <v>2</v>
      </c>
      <c r="R91" s="20"/>
      <c r="S91" s="105">
        <f t="shared" si="16"/>
        <v>2</v>
      </c>
      <c r="T91" s="105">
        <v>2</v>
      </c>
      <c r="U91" s="20"/>
      <c r="V91" s="48"/>
    </row>
    <row r="92" spans="1:22" ht="12.75" hidden="1" customHeight="1">
      <c r="A92" s="8" t="s">
        <v>136</v>
      </c>
      <c r="B92" s="18" t="s">
        <v>137</v>
      </c>
      <c r="C92" s="19" t="s">
        <v>8</v>
      </c>
      <c r="D92" s="51">
        <f t="shared" si="15"/>
        <v>0</v>
      </c>
      <c r="E92" s="51"/>
      <c r="F92" s="51">
        <v>0</v>
      </c>
      <c r="G92" s="15"/>
      <c r="H92" s="64"/>
      <c r="I92" s="19">
        <v>0</v>
      </c>
      <c r="J92" s="16">
        <f t="shared" si="19"/>
        <v>0</v>
      </c>
      <c r="K92" s="16"/>
      <c r="L92" s="20"/>
      <c r="M92" s="16">
        <f t="shared" si="11"/>
        <v>0</v>
      </c>
      <c r="N92" s="16">
        <f t="shared" si="12"/>
        <v>0</v>
      </c>
      <c r="O92" s="16">
        <f t="shared" si="13"/>
        <v>0</v>
      </c>
      <c r="P92" s="16"/>
      <c r="Q92" s="16"/>
      <c r="R92" s="20"/>
      <c r="S92" s="105"/>
      <c r="T92" s="105"/>
      <c r="U92" s="20"/>
      <c r="V92" s="48"/>
    </row>
    <row r="93" spans="1:22" ht="0.75" hidden="1" customHeight="1">
      <c r="A93" s="8" t="s">
        <v>138</v>
      </c>
      <c r="B93" s="21" t="s">
        <v>139</v>
      </c>
      <c r="C93" s="19" t="s">
        <v>8</v>
      </c>
      <c r="D93" s="51">
        <f t="shared" si="15"/>
        <v>0</v>
      </c>
      <c r="E93" s="51"/>
      <c r="F93" s="51">
        <v>0</v>
      </c>
      <c r="G93" s="15"/>
      <c r="H93" s="64"/>
      <c r="I93" s="19">
        <v>0</v>
      </c>
      <c r="J93" s="16">
        <f t="shared" si="19"/>
        <v>0</v>
      </c>
      <c r="K93" s="16"/>
      <c r="L93" s="20"/>
      <c r="M93" s="16">
        <f t="shared" si="11"/>
        <v>0</v>
      </c>
      <c r="N93" s="16">
        <f t="shared" si="12"/>
        <v>0</v>
      </c>
      <c r="O93" s="16">
        <f t="shared" si="13"/>
        <v>0</v>
      </c>
      <c r="P93" s="16"/>
      <c r="Q93" s="16"/>
      <c r="R93" s="20"/>
      <c r="S93" s="105"/>
      <c r="T93" s="105"/>
      <c r="U93" s="20"/>
      <c r="V93" s="48"/>
    </row>
    <row r="94" spans="1:22" ht="18.75" customHeight="1">
      <c r="A94" s="8">
        <v>1320</v>
      </c>
      <c r="B94" s="21" t="s">
        <v>529</v>
      </c>
      <c r="C94" s="19"/>
      <c r="D94" s="51">
        <f>E94+F94</f>
        <v>0</v>
      </c>
      <c r="E94" s="51">
        <v>0</v>
      </c>
      <c r="F94" s="51">
        <v>0</v>
      </c>
      <c r="G94" s="51">
        <f>H94</f>
        <v>7450</v>
      </c>
      <c r="H94" s="64">
        <v>7450</v>
      </c>
      <c r="I94" s="19"/>
      <c r="J94" s="16">
        <f>K94</f>
        <v>8000</v>
      </c>
      <c r="K94" s="16">
        <v>8000</v>
      </c>
      <c r="L94" s="20"/>
      <c r="M94" s="16"/>
      <c r="N94" s="16"/>
      <c r="O94" s="16"/>
      <c r="P94" s="16">
        <f>Q94</f>
        <v>8000</v>
      </c>
      <c r="Q94" s="16">
        <v>8000</v>
      </c>
      <c r="R94" s="20"/>
      <c r="S94" s="105"/>
      <c r="T94" s="105"/>
      <c r="U94" s="20"/>
      <c r="V94" s="48"/>
    </row>
    <row r="95" spans="1:22" ht="36.75" customHeight="1">
      <c r="A95" s="8" t="s">
        <v>140</v>
      </c>
      <c r="B95" s="21" t="s">
        <v>141</v>
      </c>
      <c r="C95" s="19" t="s">
        <v>8</v>
      </c>
      <c r="D95" s="51">
        <f t="shared" si="15"/>
        <v>39612.6</v>
      </c>
      <c r="E95" s="51">
        <v>39612.6</v>
      </c>
      <c r="F95" s="51">
        <v>0</v>
      </c>
      <c r="G95" s="51">
        <f>H95</f>
        <v>15000</v>
      </c>
      <c r="H95" s="64">
        <v>15000</v>
      </c>
      <c r="I95" s="19">
        <v>0</v>
      </c>
      <c r="J95" s="16">
        <f t="shared" si="19"/>
        <v>15000</v>
      </c>
      <c r="K95" s="16">
        <v>15000</v>
      </c>
      <c r="L95" s="20"/>
      <c r="M95" s="16">
        <f t="shared" si="11"/>
        <v>0</v>
      </c>
      <c r="N95" s="16">
        <f t="shared" si="12"/>
        <v>0</v>
      </c>
      <c r="O95" s="16">
        <f t="shared" si="13"/>
        <v>0</v>
      </c>
      <c r="P95" s="16">
        <f>Q95</f>
        <v>15000</v>
      </c>
      <c r="Q95" s="16">
        <v>15000</v>
      </c>
      <c r="R95" s="20"/>
      <c r="S95" s="105">
        <f>T95</f>
        <v>12500</v>
      </c>
      <c r="T95" s="105">
        <v>12500</v>
      </c>
      <c r="U95" s="20"/>
      <c r="V95" s="48"/>
    </row>
    <row r="96" spans="1:22" s="5" customFormat="1" ht="24" customHeight="1">
      <c r="A96" s="304" t="s">
        <v>142</v>
      </c>
      <c r="B96" s="324" t="s">
        <v>406</v>
      </c>
      <c r="C96" s="317" t="s">
        <v>143</v>
      </c>
      <c r="D96" s="306">
        <f t="shared" si="15"/>
        <v>21125.9</v>
      </c>
      <c r="E96" s="306">
        <f>E98+E99</f>
        <v>21125.9</v>
      </c>
      <c r="F96" s="306">
        <v>0</v>
      </c>
      <c r="G96" s="306">
        <f>H96</f>
        <v>11500</v>
      </c>
      <c r="H96" s="307">
        <f>H98+H99</f>
        <v>11500</v>
      </c>
      <c r="I96" s="323">
        <v>0</v>
      </c>
      <c r="J96" s="308">
        <f t="shared" si="19"/>
        <v>12000</v>
      </c>
      <c r="K96" s="308">
        <f>K98+K99</f>
        <v>12000</v>
      </c>
      <c r="L96" s="308"/>
      <c r="M96" s="308">
        <f t="shared" si="11"/>
        <v>500</v>
      </c>
      <c r="N96" s="308">
        <f t="shared" si="12"/>
        <v>500</v>
      </c>
      <c r="O96" s="308">
        <f t="shared" si="13"/>
        <v>0</v>
      </c>
      <c r="P96" s="308">
        <f>Q96</f>
        <v>11200</v>
      </c>
      <c r="Q96" s="308">
        <f>Q98+Q99</f>
        <v>11200</v>
      </c>
      <c r="R96" s="308"/>
      <c r="S96" s="308">
        <f>T96</f>
        <v>10000</v>
      </c>
      <c r="T96" s="308">
        <f>T98+T99</f>
        <v>10000</v>
      </c>
      <c r="U96" s="308"/>
      <c r="V96" s="309"/>
    </row>
    <row r="97" spans="1:22" ht="13.5" customHeight="1">
      <c r="A97" s="8"/>
      <c r="B97" s="21" t="s">
        <v>4</v>
      </c>
      <c r="C97" s="19"/>
      <c r="D97" s="51"/>
      <c r="E97" s="51"/>
      <c r="F97" s="58"/>
      <c r="G97" s="19"/>
      <c r="H97" s="64"/>
      <c r="I97" s="19"/>
      <c r="J97" s="16"/>
      <c r="K97" s="16"/>
      <c r="L97" s="20"/>
      <c r="M97" s="16"/>
      <c r="N97" s="16"/>
      <c r="O97" s="16"/>
      <c r="P97" s="20"/>
      <c r="Q97" s="20"/>
      <c r="R97" s="20"/>
      <c r="S97" s="20"/>
      <c r="T97" s="20"/>
      <c r="U97" s="20"/>
      <c r="V97" s="48"/>
    </row>
    <row r="98" spans="1:22" ht="45.75" customHeight="1">
      <c r="A98" s="8" t="s">
        <v>144</v>
      </c>
      <c r="B98" s="18" t="s">
        <v>145</v>
      </c>
      <c r="C98" s="19" t="s">
        <v>8</v>
      </c>
      <c r="D98" s="51">
        <f t="shared" si="15"/>
        <v>11510</v>
      </c>
      <c r="E98" s="51">
        <v>11510</v>
      </c>
      <c r="F98" s="51">
        <v>0</v>
      </c>
      <c r="G98" s="51">
        <f>H98</f>
        <v>5500</v>
      </c>
      <c r="H98" s="64">
        <v>5500</v>
      </c>
      <c r="I98" s="19">
        <v>0</v>
      </c>
      <c r="J98" s="16">
        <f t="shared" si="19"/>
        <v>5500</v>
      </c>
      <c r="K98" s="16">
        <v>5500</v>
      </c>
      <c r="L98" s="20"/>
      <c r="M98" s="16">
        <f t="shared" si="11"/>
        <v>0</v>
      </c>
      <c r="N98" s="16">
        <f t="shared" si="12"/>
        <v>0</v>
      </c>
      <c r="O98" s="16">
        <f t="shared" si="13"/>
        <v>0</v>
      </c>
      <c r="P98" s="16">
        <f>Q98</f>
        <v>4500</v>
      </c>
      <c r="Q98" s="16">
        <v>4500</v>
      </c>
      <c r="R98" s="20"/>
      <c r="S98" s="105">
        <f>T98</f>
        <v>5000</v>
      </c>
      <c r="T98" s="105">
        <v>5000</v>
      </c>
      <c r="U98" s="20"/>
      <c r="V98" s="48"/>
    </row>
    <row r="99" spans="1:22" ht="32.25" customHeight="1">
      <c r="A99" s="8" t="s">
        <v>146</v>
      </c>
      <c r="B99" s="18" t="s">
        <v>147</v>
      </c>
      <c r="C99" s="19" t="s">
        <v>8</v>
      </c>
      <c r="D99" s="51">
        <f t="shared" si="15"/>
        <v>9615.9</v>
      </c>
      <c r="E99" s="51">
        <v>9615.9</v>
      </c>
      <c r="F99" s="51">
        <v>0</v>
      </c>
      <c r="G99" s="51">
        <f>H99</f>
        <v>6000</v>
      </c>
      <c r="H99" s="64">
        <v>6000</v>
      </c>
      <c r="I99" s="19">
        <v>0</v>
      </c>
      <c r="J99" s="16">
        <f t="shared" si="19"/>
        <v>6500</v>
      </c>
      <c r="K99" s="16">
        <v>6500</v>
      </c>
      <c r="L99" s="20"/>
      <c r="M99" s="16">
        <f t="shared" si="11"/>
        <v>500</v>
      </c>
      <c r="N99" s="16">
        <f t="shared" si="12"/>
        <v>500</v>
      </c>
      <c r="O99" s="16">
        <f t="shared" si="13"/>
        <v>0</v>
      </c>
      <c r="P99" s="16">
        <f>Q99</f>
        <v>6700</v>
      </c>
      <c r="Q99" s="16">
        <v>6700</v>
      </c>
      <c r="R99" s="20"/>
      <c r="S99" s="105">
        <f>T99</f>
        <v>5000</v>
      </c>
      <c r="T99" s="105">
        <v>5000</v>
      </c>
      <c r="U99" s="20"/>
      <c r="V99" s="48"/>
    </row>
    <row r="100" spans="1:22" s="5" customFormat="1" ht="24.75" customHeight="1">
      <c r="A100" s="304" t="s">
        <v>148</v>
      </c>
      <c r="B100" s="305" t="s">
        <v>407</v>
      </c>
      <c r="C100" s="317" t="s">
        <v>149</v>
      </c>
      <c r="D100" s="306">
        <f t="shared" si="15"/>
        <v>30000</v>
      </c>
      <c r="E100" s="306">
        <f>E102</f>
        <v>30000</v>
      </c>
      <c r="F100" s="306">
        <v>0</v>
      </c>
      <c r="G100" s="306">
        <f>H100</f>
        <v>30000</v>
      </c>
      <c r="H100" s="307">
        <f>H102</f>
        <v>30000</v>
      </c>
      <c r="I100" s="317">
        <v>0</v>
      </c>
      <c r="J100" s="308">
        <f t="shared" si="19"/>
        <v>30000</v>
      </c>
      <c r="K100" s="308">
        <f>K102</f>
        <v>30000</v>
      </c>
      <c r="L100" s="308"/>
      <c r="M100" s="308">
        <f t="shared" si="11"/>
        <v>0</v>
      </c>
      <c r="N100" s="308">
        <f t="shared" si="12"/>
        <v>0</v>
      </c>
      <c r="O100" s="308">
        <f t="shared" si="13"/>
        <v>0</v>
      </c>
      <c r="P100" s="308">
        <f>Q100</f>
        <v>30000</v>
      </c>
      <c r="Q100" s="308">
        <f>Q102</f>
        <v>30000</v>
      </c>
      <c r="R100" s="308"/>
      <c r="S100" s="308">
        <f>T100</f>
        <v>30000</v>
      </c>
      <c r="T100" s="308">
        <f>T102</f>
        <v>30000</v>
      </c>
      <c r="U100" s="308"/>
      <c r="V100" s="309"/>
    </row>
    <row r="101" spans="1:22" ht="14.25" customHeight="1">
      <c r="A101" s="8"/>
      <c r="B101" s="21" t="s">
        <v>4</v>
      </c>
      <c r="C101" s="19"/>
      <c r="D101" s="51"/>
      <c r="E101" s="51"/>
      <c r="F101" s="58"/>
      <c r="G101" s="19"/>
      <c r="H101" s="64"/>
      <c r="I101" s="19"/>
      <c r="J101" s="16"/>
      <c r="K101" s="16"/>
      <c r="L101" s="20"/>
      <c r="M101" s="16"/>
      <c r="N101" s="16"/>
      <c r="O101" s="16"/>
      <c r="P101" s="20"/>
      <c r="Q101" s="20"/>
      <c r="R101" s="20"/>
      <c r="S101" s="20"/>
      <c r="T101" s="20"/>
      <c r="U101" s="20"/>
      <c r="V101" s="48"/>
    </row>
    <row r="102" spans="1:22" ht="63">
      <c r="A102" s="8" t="s">
        <v>150</v>
      </c>
      <c r="B102" s="18" t="s">
        <v>151</v>
      </c>
      <c r="C102" s="19" t="s">
        <v>8</v>
      </c>
      <c r="D102" s="51">
        <f t="shared" si="15"/>
        <v>30000</v>
      </c>
      <c r="E102" s="51">
        <v>30000</v>
      </c>
      <c r="F102" s="51">
        <v>0</v>
      </c>
      <c r="G102" s="51">
        <f>H102</f>
        <v>30000</v>
      </c>
      <c r="H102" s="64">
        <v>30000</v>
      </c>
      <c r="I102" s="19">
        <v>0</v>
      </c>
      <c r="J102" s="16">
        <f t="shared" si="19"/>
        <v>30000</v>
      </c>
      <c r="K102" s="16">
        <v>30000</v>
      </c>
      <c r="L102" s="20"/>
      <c r="M102" s="16">
        <f t="shared" si="11"/>
        <v>0</v>
      </c>
      <c r="N102" s="16">
        <f t="shared" si="12"/>
        <v>0</v>
      </c>
      <c r="O102" s="16">
        <f t="shared" si="13"/>
        <v>0</v>
      </c>
      <c r="P102" s="16">
        <f>Q102</f>
        <v>30000</v>
      </c>
      <c r="Q102" s="16">
        <v>30000</v>
      </c>
      <c r="R102" s="20"/>
      <c r="S102" s="105">
        <f>T102</f>
        <v>30000</v>
      </c>
      <c r="T102" s="105">
        <v>30000</v>
      </c>
      <c r="U102" s="20"/>
      <c r="V102" s="48"/>
    </row>
    <row r="103" spans="1:22" s="5" customFormat="1" ht="26.25" customHeight="1">
      <c r="A103" s="304" t="s">
        <v>152</v>
      </c>
      <c r="B103" s="305" t="s">
        <v>408</v>
      </c>
      <c r="C103" s="317" t="s">
        <v>153</v>
      </c>
      <c r="D103" s="306">
        <f t="shared" si="15"/>
        <v>368418.2</v>
      </c>
      <c r="E103" s="306">
        <v>0</v>
      </c>
      <c r="F103" s="306">
        <f>F105+F106</f>
        <v>368418.2</v>
      </c>
      <c r="G103" s="306">
        <f>I103</f>
        <v>0</v>
      </c>
      <c r="H103" s="307"/>
      <c r="I103" s="306">
        <v>0</v>
      </c>
      <c r="J103" s="308">
        <f>L103</f>
        <v>0</v>
      </c>
      <c r="K103" s="308"/>
      <c r="L103" s="308">
        <f>L106</f>
        <v>0</v>
      </c>
      <c r="M103" s="308">
        <f t="shared" si="11"/>
        <v>0</v>
      </c>
      <c r="N103" s="308">
        <f t="shared" si="12"/>
        <v>0</v>
      </c>
      <c r="O103" s="308">
        <f t="shared" si="13"/>
        <v>0</v>
      </c>
      <c r="P103" s="308">
        <f>R103</f>
        <v>300000</v>
      </c>
      <c r="Q103" s="308"/>
      <c r="R103" s="308">
        <f>R106</f>
        <v>300000</v>
      </c>
      <c r="S103" s="308">
        <f>U103</f>
        <v>300000</v>
      </c>
      <c r="T103" s="308"/>
      <c r="U103" s="308">
        <f>U106</f>
        <v>300000</v>
      </c>
      <c r="V103" s="309"/>
    </row>
    <row r="104" spans="1:22" ht="16.5" customHeight="1">
      <c r="A104" s="8"/>
      <c r="B104" s="21" t="s">
        <v>4</v>
      </c>
      <c r="C104" s="19"/>
      <c r="D104" s="51"/>
      <c r="E104" s="51"/>
      <c r="F104" s="58"/>
      <c r="G104" s="15"/>
      <c r="H104" s="64"/>
      <c r="I104" s="19"/>
      <c r="J104" s="16"/>
      <c r="K104" s="16"/>
      <c r="L104" s="20"/>
      <c r="M104" s="16"/>
      <c r="N104" s="16"/>
      <c r="O104" s="16"/>
      <c r="P104" s="20"/>
      <c r="Q104" s="20"/>
      <c r="R104" s="20"/>
      <c r="S104" s="20"/>
      <c r="T104" s="20"/>
      <c r="U104" s="20"/>
      <c r="V104" s="48"/>
    </row>
    <row r="105" spans="1:22" ht="73.5" customHeight="1">
      <c r="A105" s="8" t="s">
        <v>154</v>
      </c>
      <c r="B105" s="18" t="s">
        <v>155</v>
      </c>
      <c r="C105" s="19"/>
      <c r="D105" s="51">
        <f t="shared" si="15"/>
        <v>24900</v>
      </c>
      <c r="E105" s="51">
        <v>0</v>
      </c>
      <c r="F105" s="51">
        <v>24900</v>
      </c>
      <c r="G105" s="51">
        <f>I105</f>
        <v>0</v>
      </c>
      <c r="H105" s="64"/>
      <c r="I105" s="51">
        <v>0</v>
      </c>
      <c r="J105" s="16">
        <f t="shared" si="19"/>
        <v>0</v>
      </c>
      <c r="K105" s="20"/>
      <c r="L105" s="16">
        <v>0</v>
      </c>
      <c r="M105" s="16">
        <f t="shared" si="11"/>
        <v>0</v>
      </c>
      <c r="N105" s="16">
        <f t="shared" si="12"/>
        <v>0</v>
      </c>
      <c r="O105" s="16">
        <f t="shared" si="13"/>
        <v>0</v>
      </c>
      <c r="P105" s="16">
        <f>R105</f>
        <v>0</v>
      </c>
      <c r="Q105" s="16"/>
      <c r="R105" s="16">
        <v>0</v>
      </c>
      <c r="S105" s="105">
        <f>U105</f>
        <v>0</v>
      </c>
      <c r="T105" s="105"/>
      <c r="U105" s="105">
        <v>0</v>
      </c>
      <c r="V105" s="48"/>
    </row>
    <row r="106" spans="1:22" ht="73.5" customHeight="1">
      <c r="A106" s="8">
        <v>1382</v>
      </c>
      <c r="B106" s="18" t="s">
        <v>393</v>
      </c>
      <c r="C106" s="19"/>
      <c r="D106" s="51">
        <f>E106+F106</f>
        <v>343518.2</v>
      </c>
      <c r="E106" s="51">
        <v>0</v>
      </c>
      <c r="F106" s="51">
        <v>343518.2</v>
      </c>
      <c r="G106" s="51">
        <f>I106</f>
        <v>0</v>
      </c>
      <c r="H106" s="64"/>
      <c r="I106" s="51">
        <v>0</v>
      </c>
      <c r="J106" s="16">
        <f>L106</f>
        <v>0</v>
      </c>
      <c r="K106" s="105">
        <v>0</v>
      </c>
      <c r="L106" s="16">
        <v>0</v>
      </c>
      <c r="M106" s="16">
        <f t="shared" si="11"/>
        <v>0</v>
      </c>
      <c r="N106" s="16">
        <f t="shared" si="12"/>
        <v>0</v>
      </c>
      <c r="O106" s="16">
        <f t="shared" si="13"/>
        <v>0</v>
      </c>
      <c r="P106" s="16">
        <f>R106</f>
        <v>300000</v>
      </c>
      <c r="Q106" s="16"/>
      <c r="R106" s="16">
        <v>300000</v>
      </c>
      <c r="S106" s="105">
        <f>U106</f>
        <v>300000</v>
      </c>
      <c r="T106" s="105"/>
      <c r="U106" s="105">
        <v>300000</v>
      </c>
      <c r="V106" s="48"/>
    </row>
    <row r="107" spans="1:22" s="5" customFormat="1" ht="28.5" customHeight="1">
      <c r="A107" s="304" t="s">
        <v>156</v>
      </c>
      <c r="B107" s="305" t="s">
        <v>409</v>
      </c>
      <c r="C107" s="317" t="s">
        <v>157</v>
      </c>
      <c r="D107" s="306">
        <f>E107</f>
        <v>112136.3</v>
      </c>
      <c r="E107" s="306">
        <f>E111</f>
        <v>112136.3</v>
      </c>
      <c r="F107" s="306">
        <f>F110</f>
        <v>524442.30000000005</v>
      </c>
      <c r="G107" s="306">
        <f>H107</f>
        <v>3000</v>
      </c>
      <c r="H107" s="307">
        <f>H111</f>
        <v>3000</v>
      </c>
      <c r="I107" s="317">
        <f>I110</f>
        <v>0</v>
      </c>
      <c r="J107" s="308">
        <f t="shared" si="19"/>
        <v>3500</v>
      </c>
      <c r="K107" s="308">
        <v>3500</v>
      </c>
      <c r="L107" s="308"/>
      <c r="M107" s="308">
        <f t="shared" si="11"/>
        <v>500</v>
      </c>
      <c r="N107" s="308">
        <f t="shared" si="12"/>
        <v>500</v>
      </c>
      <c r="O107" s="308">
        <f t="shared" si="13"/>
        <v>0</v>
      </c>
      <c r="P107" s="308">
        <f>Q107</f>
        <v>4000</v>
      </c>
      <c r="Q107" s="308">
        <f>Q111</f>
        <v>4000</v>
      </c>
      <c r="R107" s="308"/>
      <c r="S107" s="308">
        <f>T107</f>
        <v>13000</v>
      </c>
      <c r="T107" s="308">
        <f>T111</f>
        <v>13000</v>
      </c>
      <c r="U107" s="308"/>
      <c r="V107" s="309"/>
    </row>
    <row r="108" spans="1:22" ht="12.75" customHeight="1">
      <c r="A108" s="8"/>
      <c r="B108" s="18" t="s">
        <v>4</v>
      </c>
      <c r="C108" s="19"/>
      <c r="D108" s="51"/>
      <c r="E108" s="51"/>
      <c r="F108" s="58"/>
      <c r="G108" s="19"/>
      <c r="H108" s="64"/>
      <c r="I108" s="19"/>
      <c r="J108" s="16"/>
      <c r="K108" s="20"/>
      <c r="L108" s="20"/>
      <c r="M108" s="16"/>
      <c r="N108" s="16"/>
      <c r="O108" s="16"/>
      <c r="P108" s="20"/>
      <c r="Q108" s="20"/>
      <c r="R108" s="20"/>
      <c r="S108" s="20"/>
      <c r="T108" s="20"/>
      <c r="U108" s="20"/>
      <c r="V108" s="48"/>
    </row>
    <row r="109" spans="1:22" ht="26.25" hidden="1" customHeight="1">
      <c r="A109" s="8" t="s">
        <v>158</v>
      </c>
      <c r="B109" s="18" t="s">
        <v>159</v>
      </c>
      <c r="C109" s="19" t="s">
        <v>8</v>
      </c>
      <c r="D109" s="51">
        <f t="shared" si="15"/>
        <v>0</v>
      </c>
      <c r="E109" s="51"/>
      <c r="F109" s="58"/>
      <c r="G109" s="19"/>
      <c r="H109" s="64"/>
      <c r="I109" s="19"/>
      <c r="J109" s="16">
        <f t="shared" si="19"/>
        <v>0</v>
      </c>
      <c r="K109" s="20"/>
      <c r="L109" s="20"/>
      <c r="M109" s="16">
        <f t="shared" si="11"/>
        <v>0</v>
      </c>
      <c r="N109" s="16">
        <f t="shared" si="12"/>
        <v>0</v>
      </c>
      <c r="O109" s="16">
        <f t="shared" si="13"/>
        <v>0</v>
      </c>
      <c r="P109" s="20"/>
      <c r="Q109" s="20"/>
      <c r="R109" s="20"/>
      <c r="S109" s="20"/>
      <c r="T109" s="20"/>
      <c r="U109" s="20"/>
      <c r="V109" s="48"/>
    </row>
    <row r="110" spans="1:22" ht="22.5" customHeight="1">
      <c r="A110" s="8" t="s">
        <v>160</v>
      </c>
      <c r="B110" s="21" t="s">
        <v>161</v>
      </c>
      <c r="C110" s="19" t="s">
        <v>8</v>
      </c>
      <c r="D110" s="51">
        <f t="shared" si="15"/>
        <v>524442.30000000005</v>
      </c>
      <c r="E110" s="51">
        <v>0</v>
      </c>
      <c r="F110" s="51">
        <v>524442.30000000005</v>
      </c>
      <c r="G110" s="15">
        <f>I110</f>
        <v>0</v>
      </c>
      <c r="H110" s="64"/>
      <c r="I110" s="15">
        <v>0</v>
      </c>
      <c r="J110" s="16">
        <f>L110</f>
        <v>0</v>
      </c>
      <c r="K110" s="20"/>
      <c r="L110" s="16">
        <v>0</v>
      </c>
      <c r="M110" s="16">
        <f t="shared" si="11"/>
        <v>0</v>
      </c>
      <c r="N110" s="16">
        <f t="shared" si="12"/>
        <v>0</v>
      </c>
      <c r="O110" s="16">
        <f t="shared" si="13"/>
        <v>0</v>
      </c>
      <c r="P110" s="20"/>
      <c r="Q110" s="20"/>
      <c r="R110" s="20"/>
      <c r="S110" s="20"/>
      <c r="T110" s="20"/>
      <c r="U110" s="20"/>
      <c r="V110" s="48"/>
    </row>
    <row r="111" spans="1:22" ht="32.25" customHeight="1" thickBot="1">
      <c r="A111" s="36" t="s">
        <v>162</v>
      </c>
      <c r="B111" s="37" t="s">
        <v>163</v>
      </c>
      <c r="C111" s="24" t="s">
        <v>8</v>
      </c>
      <c r="D111" s="61">
        <f t="shared" si="15"/>
        <v>112136.3</v>
      </c>
      <c r="E111" s="61">
        <v>112136.3</v>
      </c>
      <c r="F111" s="61">
        <v>0</v>
      </c>
      <c r="G111" s="61">
        <f>H111</f>
        <v>3000</v>
      </c>
      <c r="H111" s="65">
        <v>3000</v>
      </c>
      <c r="I111" s="24"/>
      <c r="J111" s="104">
        <f t="shared" si="19"/>
        <v>3500</v>
      </c>
      <c r="K111" s="104">
        <v>3500</v>
      </c>
      <c r="L111" s="25"/>
      <c r="M111" s="104">
        <f t="shared" si="11"/>
        <v>500</v>
      </c>
      <c r="N111" s="104">
        <f t="shared" si="12"/>
        <v>500</v>
      </c>
      <c r="O111" s="104">
        <f t="shared" si="13"/>
        <v>0</v>
      </c>
      <c r="P111" s="104">
        <f>Q111</f>
        <v>4000</v>
      </c>
      <c r="Q111" s="104">
        <v>4000</v>
      </c>
      <c r="R111" s="25"/>
      <c r="S111" s="107">
        <f>T111</f>
        <v>13000</v>
      </c>
      <c r="T111" s="107">
        <v>13000</v>
      </c>
      <c r="U111" s="25"/>
      <c r="V111" s="49"/>
    </row>
    <row r="112" spans="1:22">
      <c r="A112" s="53"/>
      <c r="B112" s="27"/>
      <c r="C112" s="26"/>
      <c r="D112" s="56"/>
      <c r="E112" s="57"/>
      <c r="F112" s="26"/>
      <c r="G112" s="26"/>
      <c r="H112" s="66"/>
      <c r="I112" s="26"/>
      <c r="J112" s="106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</row>
    <row r="113" spans="1:21">
      <c r="A113" s="53"/>
      <c r="B113" s="27"/>
      <c r="C113" s="26"/>
      <c r="D113" s="56"/>
      <c r="E113" s="57"/>
      <c r="F113" s="26"/>
      <c r="G113" s="26"/>
      <c r="H113" s="66"/>
      <c r="I113" s="26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</row>
    <row r="114" spans="1:21">
      <c r="A114" s="53"/>
      <c r="B114" s="27"/>
      <c r="C114" s="26"/>
      <c r="D114" s="56"/>
      <c r="E114" s="57"/>
      <c r="F114" s="26"/>
      <c r="G114" s="26"/>
      <c r="H114" s="66"/>
      <c r="I114" s="26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</row>
    <row r="118" spans="1:21">
      <c r="I118" s="183"/>
      <c r="J118" s="182"/>
      <c r="K118" s="184"/>
      <c r="L118" s="182"/>
      <c r="M118" s="182"/>
    </row>
    <row r="120" spans="1:21">
      <c r="J120" s="182"/>
      <c r="K120" s="182"/>
    </row>
  </sheetData>
  <mergeCells count="30">
    <mergeCell ref="V40:V43"/>
    <mergeCell ref="V57:V59"/>
    <mergeCell ref="V19:V22"/>
    <mergeCell ref="V44:V56"/>
    <mergeCell ref="A2:U2"/>
    <mergeCell ref="K4:L4"/>
    <mergeCell ref="J4:J5"/>
    <mergeCell ref="P4:P5"/>
    <mergeCell ref="Q4:R4"/>
    <mergeCell ref="G4:G5"/>
    <mergeCell ref="D4:D5"/>
    <mergeCell ref="D3:F3"/>
    <mergeCell ref="G3:I3"/>
    <mergeCell ref="B3:B5"/>
    <mergeCell ref="V11:V18"/>
    <mergeCell ref="M4:M5"/>
    <mergeCell ref="N4:O4"/>
    <mergeCell ref="T4:U4"/>
    <mergeCell ref="S4:S5"/>
    <mergeCell ref="V4:V5"/>
    <mergeCell ref="V73:V75"/>
    <mergeCell ref="V70:V72"/>
    <mergeCell ref="A3:A5"/>
    <mergeCell ref="J3:L3"/>
    <mergeCell ref="P3:R3"/>
    <mergeCell ref="S3:U3"/>
    <mergeCell ref="H4:I4"/>
    <mergeCell ref="M3:O3"/>
    <mergeCell ref="E4:F4"/>
    <mergeCell ref="C3:C5"/>
  </mergeCells>
  <pageMargins left="0.27559055118110237" right="0.19685039370078741" top="0.23622047244094491" bottom="0.19685039370078741" header="0.19685039370078741" footer="0.19685039370078741"/>
  <pageSetup paperSize="9" scale="5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zoomScale="120" zoomScaleNormal="120" workbookViewId="0">
      <pane xSplit="6" ySplit="8" topLeftCell="R21" activePane="bottomRight" state="frozen"/>
      <selection activeCell="H14" sqref="H14"/>
      <selection pane="topRight" activeCell="H14" sqref="H14"/>
      <selection pane="bottomLeft" activeCell="H14" sqref="H14"/>
      <selection pane="bottomRight" activeCell="R10" sqref="R10"/>
    </sheetView>
  </sheetViews>
  <sheetFormatPr defaultRowHeight="10.5"/>
  <cols>
    <col min="1" max="1" width="7.5" style="2" customWidth="1"/>
    <col min="2" max="2" width="45" style="3" customWidth="1"/>
    <col min="3" max="3" width="6" style="2" customWidth="1"/>
    <col min="4" max="4" width="10.33203125" style="2" customWidth="1"/>
    <col min="5" max="5" width="12.1640625" style="2" customWidth="1"/>
    <col min="6" max="6" width="10.33203125" style="2" customWidth="1"/>
    <col min="7" max="7" width="9.33203125" style="2" customWidth="1"/>
    <col min="8" max="9" width="10.33203125" style="2" customWidth="1"/>
    <col min="10" max="10" width="11.6640625" style="1" customWidth="1"/>
    <col min="11" max="11" width="13.33203125" style="1" customWidth="1"/>
    <col min="12" max="16" width="12.33203125" style="1" customWidth="1"/>
    <col min="17" max="18" width="14.33203125" style="1" customWidth="1"/>
    <col min="19" max="19" width="13.1640625" style="1" customWidth="1"/>
    <col min="20" max="21" width="14.5" style="1" customWidth="1"/>
    <col min="22" max="22" width="25.33203125" customWidth="1"/>
    <col min="23" max="23" width="10.6640625" bestFit="1" customWidth="1"/>
  </cols>
  <sheetData>
    <row r="1" spans="1:23" ht="27" customHeight="1" thickBot="1">
      <c r="A1" s="418" t="s">
        <v>549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/>
      <c r="Q1" s="418"/>
      <c r="R1" s="418"/>
      <c r="S1" s="418"/>
      <c r="T1" s="418"/>
      <c r="U1" s="418"/>
      <c r="V1" t="s">
        <v>551</v>
      </c>
    </row>
    <row r="2" spans="1:23" ht="21" customHeight="1">
      <c r="A2" s="416" t="s">
        <v>0</v>
      </c>
      <c r="B2" s="414" t="s">
        <v>478</v>
      </c>
      <c r="C2" s="419" t="s">
        <v>280</v>
      </c>
      <c r="D2" s="413" t="s">
        <v>523</v>
      </c>
      <c r="E2" s="413"/>
      <c r="F2" s="413"/>
      <c r="G2" s="413" t="s">
        <v>524</v>
      </c>
      <c r="H2" s="413"/>
      <c r="I2" s="413"/>
      <c r="J2" s="413" t="s">
        <v>480</v>
      </c>
      <c r="K2" s="413"/>
      <c r="L2" s="413"/>
      <c r="M2" s="412" t="s">
        <v>525</v>
      </c>
      <c r="N2" s="412"/>
      <c r="O2" s="412"/>
      <c r="P2" s="413" t="s">
        <v>513</v>
      </c>
      <c r="Q2" s="413"/>
      <c r="R2" s="413"/>
      <c r="S2" s="413" t="s">
        <v>526</v>
      </c>
      <c r="T2" s="413"/>
      <c r="U2" s="413"/>
      <c r="V2" s="328" t="s">
        <v>392</v>
      </c>
    </row>
    <row r="3" spans="1:23" ht="18" customHeight="1">
      <c r="A3" s="417"/>
      <c r="B3" s="415"/>
      <c r="C3" s="411"/>
      <c r="D3" s="411" t="s">
        <v>3</v>
      </c>
      <c r="E3" s="411" t="s">
        <v>4</v>
      </c>
      <c r="F3" s="411"/>
      <c r="G3" s="411" t="s">
        <v>3</v>
      </c>
      <c r="H3" s="411" t="s">
        <v>4</v>
      </c>
      <c r="I3" s="411"/>
      <c r="J3" s="411" t="s">
        <v>3</v>
      </c>
      <c r="K3" s="411" t="s">
        <v>4</v>
      </c>
      <c r="L3" s="411"/>
      <c r="M3" s="411" t="s">
        <v>3</v>
      </c>
      <c r="N3" s="411" t="s">
        <v>4</v>
      </c>
      <c r="O3" s="411"/>
      <c r="P3" s="411" t="s">
        <v>3</v>
      </c>
      <c r="Q3" s="411" t="s">
        <v>4</v>
      </c>
      <c r="R3" s="411"/>
      <c r="S3" s="411" t="s">
        <v>3</v>
      </c>
      <c r="T3" s="411" t="s">
        <v>4</v>
      </c>
      <c r="U3" s="411"/>
      <c r="V3" s="410" t="s">
        <v>528</v>
      </c>
    </row>
    <row r="4" spans="1:23" ht="35.25" customHeight="1">
      <c r="A4" s="417"/>
      <c r="B4" s="415"/>
      <c r="C4" s="411"/>
      <c r="D4" s="411"/>
      <c r="E4" s="329" t="s">
        <v>5</v>
      </c>
      <c r="F4" s="329" t="s">
        <v>6</v>
      </c>
      <c r="G4" s="411"/>
      <c r="H4" s="329" t="s">
        <v>5</v>
      </c>
      <c r="I4" s="329" t="s">
        <v>6</v>
      </c>
      <c r="J4" s="411"/>
      <c r="K4" s="329" t="s">
        <v>5</v>
      </c>
      <c r="L4" s="329" t="s">
        <v>6</v>
      </c>
      <c r="M4" s="411"/>
      <c r="N4" s="329" t="s">
        <v>5</v>
      </c>
      <c r="O4" s="329" t="s">
        <v>6</v>
      </c>
      <c r="P4" s="411"/>
      <c r="Q4" s="329" t="s">
        <v>5</v>
      </c>
      <c r="R4" s="329" t="s">
        <v>6</v>
      </c>
      <c r="S4" s="411"/>
      <c r="T4" s="329" t="s">
        <v>5</v>
      </c>
      <c r="U4" s="329" t="s">
        <v>6</v>
      </c>
      <c r="V4" s="410"/>
      <c r="W4" s="354"/>
    </row>
    <row r="5" spans="1:23" ht="13.5" customHeight="1">
      <c r="A5" s="12">
        <v>1</v>
      </c>
      <c r="B5" s="10">
        <v>2</v>
      </c>
      <c r="C5" s="10">
        <v>3</v>
      </c>
      <c r="D5" s="10">
        <v>4</v>
      </c>
      <c r="E5" s="10">
        <v>5</v>
      </c>
      <c r="F5" s="10">
        <v>6</v>
      </c>
      <c r="G5" s="10">
        <v>7</v>
      </c>
      <c r="H5" s="10">
        <v>8</v>
      </c>
      <c r="I5" s="10">
        <v>9</v>
      </c>
      <c r="J5" s="10">
        <v>10</v>
      </c>
      <c r="K5" s="10">
        <v>11</v>
      </c>
      <c r="L5" s="10">
        <v>12</v>
      </c>
      <c r="M5" s="10">
        <v>13</v>
      </c>
      <c r="N5" s="10">
        <v>14</v>
      </c>
      <c r="O5" s="10">
        <v>15</v>
      </c>
      <c r="P5" s="10">
        <v>16</v>
      </c>
      <c r="Q5" s="10">
        <v>17</v>
      </c>
      <c r="R5" s="10">
        <v>18</v>
      </c>
      <c r="S5" s="10">
        <v>19</v>
      </c>
      <c r="T5" s="10">
        <v>20</v>
      </c>
      <c r="U5" s="10">
        <v>21</v>
      </c>
      <c r="V5" s="11">
        <v>22</v>
      </c>
    </row>
    <row r="6" spans="1:23" s="5" customFormat="1" ht="21.75" customHeight="1">
      <c r="A6" s="330" t="s">
        <v>352</v>
      </c>
      <c r="B6" s="331" t="s">
        <v>353</v>
      </c>
      <c r="C6" s="318" t="s">
        <v>8</v>
      </c>
      <c r="D6" s="318">
        <f>E6+F6</f>
        <v>-1060689.2</v>
      </c>
      <c r="E6" s="318">
        <f>E8</f>
        <v>-867791.8</v>
      </c>
      <c r="F6" s="318">
        <f>F8</f>
        <v>-192897.4</v>
      </c>
      <c r="G6" s="332">
        <f>H6+I6</f>
        <v>2611369.9000000004</v>
      </c>
      <c r="H6" s="332">
        <f>H8</f>
        <v>867791.8</v>
      </c>
      <c r="I6" s="332">
        <f>I8</f>
        <v>1743578.1</v>
      </c>
      <c r="J6" s="333">
        <f>K6+L6</f>
        <v>2862454.4000000004</v>
      </c>
      <c r="K6" s="333">
        <f>K8</f>
        <v>608432.6</v>
      </c>
      <c r="L6" s="333">
        <f>L8</f>
        <v>2254021.8000000003</v>
      </c>
      <c r="M6" s="333">
        <f>J6-G6</f>
        <v>251084.5</v>
      </c>
      <c r="N6" s="333">
        <f>K6-H6</f>
        <v>-259359.20000000007</v>
      </c>
      <c r="O6" s="333">
        <f>L6-I6</f>
        <v>510443.70000000019</v>
      </c>
      <c r="P6" s="333">
        <f>Q6+R6</f>
        <v>2805510.8</v>
      </c>
      <c r="Q6" s="333">
        <f>Q8</f>
        <v>620130</v>
      </c>
      <c r="R6" s="333">
        <f>R8</f>
        <v>2185380.7999999998</v>
      </c>
      <c r="S6" s="333">
        <f>T6+U6</f>
        <v>3162094.4</v>
      </c>
      <c r="T6" s="333">
        <v>679250</v>
      </c>
      <c r="U6" s="333">
        <f>U8</f>
        <v>2482844.4</v>
      </c>
      <c r="V6" s="407" t="s">
        <v>554</v>
      </c>
    </row>
    <row r="7" spans="1:23" ht="12.75" customHeight="1">
      <c r="A7" s="17"/>
      <c r="B7" s="18" t="s">
        <v>4</v>
      </c>
      <c r="C7" s="19"/>
      <c r="D7" s="19"/>
      <c r="E7" s="19"/>
      <c r="F7" s="19"/>
      <c r="G7" s="52"/>
      <c r="H7" s="52"/>
      <c r="I7" s="5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408"/>
    </row>
    <row r="8" spans="1:23" s="5" customFormat="1" ht="21.75" customHeight="1">
      <c r="A8" s="8" t="s">
        <v>354</v>
      </c>
      <c r="B8" s="33" t="s">
        <v>355</v>
      </c>
      <c r="C8" s="9" t="s">
        <v>8</v>
      </c>
      <c r="D8" s="9">
        <v>-511027</v>
      </c>
      <c r="E8" s="9">
        <f>E10</f>
        <v>-867791.8</v>
      </c>
      <c r="F8" s="9">
        <f>F10</f>
        <v>-192897.4</v>
      </c>
      <c r="G8" s="50">
        <f>H8+I8</f>
        <v>2611369.9000000004</v>
      </c>
      <c r="H8" s="50">
        <f>H10</f>
        <v>867791.8</v>
      </c>
      <c r="I8" s="50">
        <f>I10</f>
        <v>1743578.1</v>
      </c>
      <c r="J8" s="22">
        <f>K8+L8</f>
        <v>2862454.4000000004</v>
      </c>
      <c r="K8" s="22">
        <v>608432.6</v>
      </c>
      <c r="L8" s="22">
        <f>L19</f>
        <v>2254021.8000000003</v>
      </c>
      <c r="M8" s="22">
        <v>1257380</v>
      </c>
      <c r="N8" s="22">
        <v>490320</v>
      </c>
      <c r="O8" s="22">
        <v>767060</v>
      </c>
      <c r="P8" s="22">
        <f>Q8+R8</f>
        <v>2805510.8</v>
      </c>
      <c r="Q8" s="22">
        <f>Q16</f>
        <v>620130</v>
      </c>
      <c r="R8" s="22">
        <f>R19</f>
        <v>2185380.7999999998</v>
      </c>
      <c r="S8" s="22">
        <f>T8+U8</f>
        <v>3162094.4</v>
      </c>
      <c r="T8" s="22">
        <f>T6</f>
        <v>679250</v>
      </c>
      <c r="U8" s="22">
        <f>U19</f>
        <v>2482844.4</v>
      </c>
      <c r="V8" s="408"/>
    </row>
    <row r="9" spans="1:23" ht="12.75" customHeight="1">
      <c r="A9" s="17"/>
      <c r="B9" s="18" t="s">
        <v>4</v>
      </c>
      <c r="C9" s="19"/>
      <c r="D9" s="19"/>
      <c r="E9" s="19"/>
      <c r="F9" s="19"/>
      <c r="G9" s="52"/>
      <c r="H9" s="52"/>
      <c r="I9" s="52"/>
      <c r="J9" s="215"/>
      <c r="K9" s="215"/>
      <c r="L9" s="215"/>
      <c r="M9" s="22"/>
      <c r="N9" s="22"/>
      <c r="O9" s="22"/>
      <c r="P9" s="215"/>
      <c r="Q9" s="215"/>
      <c r="R9" s="215"/>
      <c r="S9" s="215"/>
      <c r="T9" s="215"/>
      <c r="U9" s="215"/>
      <c r="V9" s="408"/>
    </row>
    <row r="10" spans="1:23" s="5" customFormat="1" ht="21.75" customHeight="1">
      <c r="A10" s="334" t="s">
        <v>356</v>
      </c>
      <c r="B10" s="335" t="s">
        <v>357</v>
      </c>
      <c r="C10" s="336" t="s">
        <v>8</v>
      </c>
      <c r="D10" s="336">
        <f>E10+F10</f>
        <v>-1060689.2</v>
      </c>
      <c r="E10" s="336">
        <v>-867791.8</v>
      </c>
      <c r="F10" s="336">
        <v>-192897.4</v>
      </c>
      <c r="G10" s="337">
        <f>H10+I10</f>
        <v>2611369.9000000004</v>
      </c>
      <c r="H10" s="337">
        <f>H12</f>
        <v>867791.8</v>
      </c>
      <c r="I10" s="337">
        <f>I12</f>
        <v>1743578.1</v>
      </c>
      <c r="J10" s="289">
        <f>K10+L10</f>
        <v>2862454.4000000004</v>
      </c>
      <c r="K10" s="289">
        <f>K12</f>
        <v>608432.6</v>
      </c>
      <c r="L10" s="289">
        <f>L12</f>
        <v>2254021.8000000003</v>
      </c>
      <c r="M10" s="289">
        <v>1257380</v>
      </c>
      <c r="N10" s="289">
        <v>490320</v>
      </c>
      <c r="O10" s="289">
        <v>767060</v>
      </c>
      <c r="P10" s="289">
        <f>Q10+R10</f>
        <v>2805510.8</v>
      </c>
      <c r="Q10" s="289">
        <f>Q8</f>
        <v>620130</v>
      </c>
      <c r="R10" s="289">
        <f>R8</f>
        <v>2185380.7999999998</v>
      </c>
      <c r="S10" s="289">
        <f>T10+U10</f>
        <v>3162094.4</v>
      </c>
      <c r="T10" s="289">
        <f>T8</f>
        <v>679250</v>
      </c>
      <c r="U10" s="289">
        <f>U8</f>
        <v>2482844.4</v>
      </c>
      <c r="V10" s="408"/>
    </row>
    <row r="11" spans="1:23" ht="12.75" customHeight="1">
      <c r="A11" s="17"/>
      <c r="B11" s="18" t="s">
        <v>4</v>
      </c>
      <c r="C11" s="19"/>
      <c r="D11" s="19"/>
      <c r="E11" s="19"/>
      <c r="F11" s="19"/>
      <c r="G11" s="52"/>
      <c r="H11" s="52"/>
      <c r="I11" s="5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408"/>
    </row>
    <row r="12" spans="1:23" s="5" customFormat="1" ht="28.5" customHeight="1">
      <c r="A12" s="8" t="s">
        <v>358</v>
      </c>
      <c r="B12" s="33" t="s">
        <v>359</v>
      </c>
      <c r="C12" s="9" t="s">
        <v>8</v>
      </c>
      <c r="D12" s="9">
        <f>E12+F12</f>
        <v>1659009.9</v>
      </c>
      <c r="E12" s="9">
        <f>E15</f>
        <v>0</v>
      </c>
      <c r="F12" s="9">
        <f>F17</f>
        <v>1659009.9</v>
      </c>
      <c r="G12" s="50">
        <f>H12+I12</f>
        <v>2611369.9000000004</v>
      </c>
      <c r="H12" s="50">
        <f>H13</f>
        <v>867791.8</v>
      </c>
      <c r="I12" s="50">
        <f>I19</f>
        <v>1743578.1</v>
      </c>
      <c r="J12" s="22">
        <f>K12+L12</f>
        <v>2862454.4000000004</v>
      </c>
      <c r="K12" s="22">
        <f>K13</f>
        <v>608432.6</v>
      </c>
      <c r="L12" s="22">
        <f>L6</f>
        <v>2254021.8000000003</v>
      </c>
      <c r="M12" s="22">
        <v>1257380</v>
      </c>
      <c r="N12" s="22">
        <v>490320</v>
      </c>
      <c r="O12" s="22">
        <v>767060</v>
      </c>
      <c r="P12" s="22">
        <f>Q12+R12</f>
        <v>2805510.8</v>
      </c>
      <c r="Q12" s="22">
        <f>Q10</f>
        <v>620130</v>
      </c>
      <c r="R12" s="22">
        <f>R19</f>
        <v>2185380.7999999998</v>
      </c>
      <c r="S12" s="22">
        <f>T12+U12</f>
        <v>3162094.4</v>
      </c>
      <c r="T12" s="22">
        <f>T10</f>
        <v>679250</v>
      </c>
      <c r="U12" s="22">
        <f>U10</f>
        <v>2482844.4</v>
      </c>
      <c r="V12" s="408"/>
    </row>
    <row r="13" spans="1:23" ht="24.75" customHeight="1">
      <c r="A13" s="17" t="s">
        <v>360</v>
      </c>
      <c r="B13" s="18" t="s">
        <v>361</v>
      </c>
      <c r="C13" s="19" t="s">
        <v>362</v>
      </c>
      <c r="D13" s="9">
        <f>E13</f>
        <v>568792.4</v>
      </c>
      <c r="E13" s="9">
        <f>E15+E16</f>
        <v>568792.4</v>
      </c>
      <c r="F13" s="50">
        <v>0</v>
      </c>
      <c r="G13" s="50">
        <f>H13</f>
        <v>867791.8</v>
      </c>
      <c r="H13" s="50">
        <f>H15+H16</f>
        <v>867791.8</v>
      </c>
      <c r="I13" s="50">
        <v>0</v>
      </c>
      <c r="J13" s="22">
        <f>K13</f>
        <v>608432.6</v>
      </c>
      <c r="K13" s="22">
        <f>K16</f>
        <v>608432.6</v>
      </c>
      <c r="L13" s="22"/>
      <c r="M13" s="22">
        <f>N13</f>
        <v>490320</v>
      </c>
      <c r="N13" s="22">
        <v>490320</v>
      </c>
      <c r="O13" s="22"/>
      <c r="P13" s="22">
        <f>Q13</f>
        <v>620130</v>
      </c>
      <c r="Q13" s="22">
        <f>Q12</f>
        <v>620130</v>
      </c>
      <c r="R13" s="22"/>
      <c r="S13" s="22">
        <f>T13</f>
        <v>679250</v>
      </c>
      <c r="T13" s="22">
        <f>T12</f>
        <v>679250</v>
      </c>
      <c r="U13" s="22"/>
      <c r="V13" s="409"/>
    </row>
    <row r="14" spans="1:23" s="5" customFormat="1" ht="18.75" customHeight="1">
      <c r="A14" s="8"/>
      <c r="B14" s="21" t="s">
        <v>175</v>
      </c>
      <c r="C14" s="9"/>
      <c r="D14" s="9"/>
      <c r="E14" s="21"/>
      <c r="F14" s="50"/>
      <c r="G14" s="50"/>
      <c r="H14" s="50"/>
      <c r="I14" s="50"/>
      <c r="J14" s="22"/>
      <c r="K14" s="215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47"/>
    </row>
    <row r="15" spans="1:23" s="5" customFormat="1" ht="48.75" customHeight="1">
      <c r="A15" s="8" t="s">
        <v>363</v>
      </c>
      <c r="B15" s="170" t="s">
        <v>364</v>
      </c>
      <c r="C15" s="9" t="s">
        <v>8</v>
      </c>
      <c r="D15" s="9">
        <f>E15</f>
        <v>0</v>
      </c>
      <c r="E15" s="9">
        <v>0</v>
      </c>
      <c r="F15" s="50">
        <v>0</v>
      </c>
      <c r="G15" s="50">
        <f>H15</f>
        <v>0</v>
      </c>
      <c r="H15" s="50">
        <v>0</v>
      </c>
      <c r="I15" s="50">
        <v>0</v>
      </c>
      <c r="J15" s="22">
        <v>0</v>
      </c>
      <c r="K15" s="22">
        <v>0</v>
      </c>
      <c r="L15" s="22">
        <v>0</v>
      </c>
      <c r="M15" s="22">
        <f>J6-K15</f>
        <v>2862454.4000000004</v>
      </c>
      <c r="N15" s="22"/>
      <c r="O15" s="22"/>
      <c r="P15" s="22"/>
      <c r="Q15" s="22"/>
      <c r="R15" s="22"/>
      <c r="S15" s="22"/>
      <c r="T15" s="22"/>
      <c r="U15" s="22"/>
      <c r="V15" s="47"/>
    </row>
    <row r="16" spans="1:23" s="5" customFormat="1" ht="24.75" customHeight="1">
      <c r="A16" s="8" t="s">
        <v>365</v>
      </c>
      <c r="B16" s="170" t="s">
        <v>366</v>
      </c>
      <c r="C16" s="9" t="s">
        <v>8</v>
      </c>
      <c r="D16" s="9">
        <f>E16</f>
        <v>568792.4</v>
      </c>
      <c r="E16" s="9">
        <v>568792.4</v>
      </c>
      <c r="F16" s="50">
        <v>0</v>
      </c>
      <c r="G16" s="50">
        <f>H16</f>
        <v>867791.8</v>
      </c>
      <c r="H16" s="50">
        <v>867791.8</v>
      </c>
      <c r="I16" s="50">
        <v>0</v>
      </c>
      <c r="J16" s="22">
        <f>K16</f>
        <v>608432.6</v>
      </c>
      <c r="K16" s="22">
        <v>608432.6</v>
      </c>
      <c r="L16" s="22"/>
      <c r="M16" s="22">
        <f>N16</f>
        <v>490320</v>
      </c>
      <c r="N16" s="22">
        <v>490320</v>
      </c>
      <c r="O16" s="22"/>
      <c r="P16" s="22">
        <f>Q16</f>
        <v>620130</v>
      </c>
      <c r="Q16" s="22">
        <v>620130</v>
      </c>
      <c r="R16" s="22"/>
      <c r="S16" s="22">
        <f>S13</f>
        <v>679250</v>
      </c>
      <c r="T16" s="22">
        <f>T13</f>
        <v>679250</v>
      </c>
      <c r="U16" s="22"/>
      <c r="V16" s="47"/>
    </row>
    <row r="17" spans="1:22" s="5" customFormat="1" ht="23.25" customHeight="1">
      <c r="A17" s="8" t="s">
        <v>367</v>
      </c>
      <c r="B17" s="21" t="s">
        <v>368</v>
      </c>
      <c r="C17" s="9" t="s">
        <v>369</v>
      </c>
      <c r="D17" s="9">
        <f>F17</f>
        <v>1659009.9</v>
      </c>
      <c r="E17" s="9"/>
      <c r="F17" s="9">
        <f>F19+F20</f>
        <v>1659009.9</v>
      </c>
      <c r="G17" s="50">
        <f>H17+I17</f>
        <v>2611369.9000000004</v>
      </c>
      <c r="H17" s="50">
        <f>H20</f>
        <v>867791.8</v>
      </c>
      <c r="I17" s="50">
        <f>I19+I20</f>
        <v>1743578.1</v>
      </c>
      <c r="J17" s="22">
        <f>L17</f>
        <v>2862454.4000000004</v>
      </c>
      <c r="K17" s="22"/>
      <c r="L17" s="22">
        <f>L19+L20</f>
        <v>2862454.4000000004</v>
      </c>
      <c r="M17" s="22">
        <f>O17</f>
        <v>1257380</v>
      </c>
      <c r="N17" s="22"/>
      <c r="O17" s="22">
        <f>O19+O20</f>
        <v>1257380</v>
      </c>
      <c r="P17" s="22">
        <f>R17</f>
        <v>2805510.8</v>
      </c>
      <c r="Q17" s="22"/>
      <c r="R17" s="22">
        <f>R19+R20</f>
        <v>2805510.8</v>
      </c>
      <c r="S17" s="22">
        <f>U17</f>
        <v>1354530</v>
      </c>
      <c r="T17" s="22"/>
      <c r="U17" s="22">
        <v>1354530</v>
      </c>
      <c r="V17" s="47"/>
    </row>
    <row r="18" spans="1:22" s="5" customFormat="1" ht="17.25" customHeight="1">
      <c r="A18" s="8"/>
      <c r="B18" s="21" t="s">
        <v>175</v>
      </c>
      <c r="C18" s="9"/>
      <c r="D18" s="9"/>
      <c r="E18" s="21"/>
      <c r="F18" s="9"/>
      <c r="G18" s="50"/>
      <c r="H18" s="50"/>
      <c r="I18" s="50"/>
      <c r="J18" s="22"/>
      <c r="K18" s="22">
        <v>2254021.8000000003</v>
      </c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47"/>
    </row>
    <row r="19" spans="1:22" s="5" customFormat="1" ht="33" customHeight="1">
      <c r="A19" s="8" t="s">
        <v>370</v>
      </c>
      <c r="B19" s="170" t="s">
        <v>371</v>
      </c>
      <c r="C19" s="9" t="s">
        <v>8</v>
      </c>
      <c r="D19" s="9">
        <f>F19</f>
        <v>1090217.5</v>
      </c>
      <c r="E19" s="21"/>
      <c r="F19" s="9">
        <v>1090217.5</v>
      </c>
      <c r="G19" s="50">
        <f>I19</f>
        <v>1743578.1</v>
      </c>
      <c r="H19" s="50">
        <v>0</v>
      </c>
      <c r="I19" s="50">
        <v>1743578.1</v>
      </c>
      <c r="J19" s="22">
        <f>L19</f>
        <v>2254021.8000000003</v>
      </c>
      <c r="K19" s="22"/>
      <c r="L19" s="22">
        <v>2254021.8000000003</v>
      </c>
      <c r="M19" s="22">
        <f>O19</f>
        <v>767060</v>
      </c>
      <c r="N19" s="22"/>
      <c r="O19" s="22">
        <v>767060</v>
      </c>
      <c r="P19" s="22">
        <f>R19</f>
        <v>2185380.7999999998</v>
      </c>
      <c r="Q19" s="22"/>
      <c r="R19" s="22">
        <v>2185380.7999999998</v>
      </c>
      <c r="S19" s="22">
        <f>U19</f>
        <v>2482844.4</v>
      </c>
      <c r="T19" s="22"/>
      <c r="U19" s="22">
        <v>2482844.4</v>
      </c>
      <c r="V19" s="47"/>
    </row>
    <row r="20" spans="1:22" s="5" customFormat="1" ht="42" customHeight="1" thickBot="1">
      <c r="A20" s="36" t="s">
        <v>372</v>
      </c>
      <c r="B20" s="171" t="s">
        <v>373</v>
      </c>
      <c r="C20" s="82" t="s">
        <v>8</v>
      </c>
      <c r="D20" s="82">
        <f>F20</f>
        <v>568792.4</v>
      </c>
      <c r="E20" s="37"/>
      <c r="F20" s="82">
        <v>568792.4</v>
      </c>
      <c r="G20" s="67">
        <f>I20</f>
        <v>0</v>
      </c>
      <c r="H20" s="67">
        <v>867791.8</v>
      </c>
      <c r="I20" s="67">
        <v>0</v>
      </c>
      <c r="J20" s="38">
        <f>L20</f>
        <v>608432.6</v>
      </c>
      <c r="K20" s="38"/>
      <c r="L20" s="38">
        <v>608432.6</v>
      </c>
      <c r="M20" s="38">
        <f>O20</f>
        <v>490320</v>
      </c>
      <c r="N20" s="38"/>
      <c r="O20" s="38">
        <v>490320</v>
      </c>
      <c r="P20" s="38">
        <f>R20</f>
        <v>620130</v>
      </c>
      <c r="Q20" s="38"/>
      <c r="R20" s="38">
        <v>620130</v>
      </c>
      <c r="S20" s="38">
        <f>U20</f>
        <v>679250</v>
      </c>
      <c r="T20" s="38"/>
      <c r="U20" s="38">
        <f>T6</f>
        <v>679250</v>
      </c>
      <c r="V20" s="172"/>
    </row>
    <row r="21" spans="1:22" s="5" customFormat="1" ht="17.25" customHeight="1">
      <c r="A21" s="6"/>
      <c r="B21" s="59"/>
      <c r="C21" s="6"/>
      <c r="D21" s="6"/>
      <c r="E21" s="6"/>
      <c r="F21" s="6"/>
      <c r="G21" s="6"/>
      <c r="H21" s="6"/>
      <c r="I21" s="6"/>
      <c r="J21" s="173"/>
      <c r="K21" s="173"/>
      <c r="L21" s="173"/>
      <c r="M21" s="173"/>
      <c r="N21" s="173"/>
      <c r="O21" s="173"/>
      <c r="P21" s="173"/>
      <c r="Q21" s="173"/>
      <c r="R21" s="173"/>
      <c r="S21" s="173"/>
      <c r="T21" s="173"/>
      <c r="U21" s="173"/>
    </row>
    <row r="22" spans="1:22" s="5" customFormat="1" ht="17.25" customHeight="1">
      <c r="A22" s="6"/>
      <c r="B22" s="59"/>
      <c r="C22" s="6"/>
      <c r="D22" s="6"/>
      <c r="E22" s="6"/>
      <c r="F22" s="6"/>
      <c r="G22" s="6"/>
      <c r="H22" s="6"/>
      <c r="I22" s="6"/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</row>
    <row r="23" spans="1:22" s="5" customFormat="1" ht="17.25" customHeight="1">
      <c r="A23" s="6"/>
      <c r="B23" s="59"/>
      <c r="C23" s="6"/>
      <c r="D23" s="6"/>
      <c r="E23" s="6"/>
      <c r="F23" s="6"/>
      <c r="G23" s="6"/>
      <c r="H23" s="6"/>
      <c r="I23" s="6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</row>
    <row r="24" spans="1:22" s="5" customFormat="1" ht="17.25" customHeight="1">
      <c r="A24" s="6"/>
      <c r="B24" s="59"/>
      <c r="C24" s="6"/>
      <c r="D24" s="6"/>
      <c r="E24" s="6"/>
      <c r="F24" s="6"/>
      <c r="G24" s="6"/>
      <c r="H24" s="6"/>
      <c r="I24" s="6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</row>
    <row r="25" spans="1:22" s="5" customFormat="1" ht="17.25" customHeight="1">
      <c r="A25" s="6"/>
      <c r="B25" s="59"/>
      <c r="C25" s="6"/>
      <c r="D25" s="6"/>
      <c r="E25" s="6"/>
      <c r="F25" s="6"/>
      <c r="G25" s="6"/>
      <c r="H25" s="6"/>
      <c r="I25" s="6"/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3"/>
    </row>
    <row r="26" spans="1:22" s="5" customFormat="1" ht="17.25" customHeight="1">
      <c r="A26" s="6"/>
      <c r="B26" s="59"/>
      <c r="C26" s="6"/>
      <c r="D26" s="6"/>
      <c r="E26" s="6"/>
      <c r="F26" s="6"/>
      <c r="G26" s="6"/>
      <c r="H26" s="6"/>
      <c r="I26" s="6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</row>
    <row r="27" spans="1:22" s="5" customFormat="1" ht="21" customHeight="1">
      <c r="A27" s="6"/>
      <c r="B27" s="59"/>
      <c r="C27" s="6"/>
      <c r="D27" s="6"/>
      <c r="E27" s="6"/>
      <c r="F27" s="6"/>
      <c r="G27" s="6"/>
      <c r="H27" s="6"/>
      <c r="I27" s="6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</row>
    <row r="28" spans="1:22" s="5" customFormat="1" ht="16.5" customHeight="1">
      <c r="A28" s="6"/>
      <c r="B28" s="59"/>
      <c r="C28" s="6"/>
      <c r="D28" s="6"/>
      <c r="E28" s="6"/>
      <c r="F28" s="6"/>
      <c r="G28" s="6"/>
      <c r="H28" s="6"/>
      <c r="I28" s="6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</row>
    <row r="29" spans="1:22" s="5" customFormat="1" ht="16.5" customHeight="1">
      <c r="A29" s="6"/>
      <c r="B29" s="59"/>
      <c r="C29" s="6"/>
      <c r="D29" s="6"/>
      <c r="E29" s="6"/>
      <c r="F29" s="6"/>
      <c r="G29" s="6"/>
      <c r="H29" s="6"/>
      <c r="I29" s="6"/>
      <c r="J29" s="173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</row>
    <row r="30" spans="1:22" s="5" customFormat="1" ht="16.5" customHeight="1">
      <c r="A30" s="6"/>
      <c r="B30" s="59"/>
      <c r="C30" s="6"/>
      <c r="D30" s="6"/>
      <c r="E30" s="6"/>
      <c r="F30" s="6"/>
      <c r="G30" s="6"/>
      <c r="H30" s="6"/>
      <c r="I30" s="6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</row>
    <row r="31" spans="1:22" s="5" customFormat="1" ht="16.5" customHeight="1">
      <c r="A31" s="6"/>
      <c r="B31" s="59"/>
      <c r="C31" s="6"/>
      <c r="D31" s="6"/>
      <c r="E31" s="6"/>
      <c r="F31" s="6"/>
      <c r="G31" s="6"/>
      <c r="H31" s="6"/>
      <c r="I31" s="6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</row>
    <row r="32" spans="1:22" s="5" customFormat="1" ht="16.5" customHeight="1">
      <c r="A32" s="6"/>
      <c r="B32" s="59"/>
      <c r="C32" s="6"/>
      <c r="D32" s="6"/>
      <c r="E32" s="6"/>
      <c r="F32" s="6"/>
      <c r="G32" s="6"/>
      <c r="H32" s="6"/>
      <c r="I32" s="6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</row>
    <row r="33" spans="1:21" s="5" customFormat="1" ht="16.5" customHeight="1">
      <c r="A33" s="6"/>
      <c r="B33" s="59"/>
      <c r="C33" s="6"/>
      <c r="D33" s="6"/>
      <c r="E33" s="6"/>
      <c r="F33" s="6"/>
      <c r="G33" s="6"/>
      <c r="H33" s="6"/>
      <c r="I33" s="6"/>
      <c r="J33" s="173"/>
      <c r="K33" s="173"/>
      <c r="L33" s="173"/>
      <c r="M33" s="173"/>
      <c r="N33" s="173"/>
      <c r="O33" s="173"/>
      <c r="P33" s="173"/>
      <c r="Q33" s="173"/>
      <c r="R33" s="173"/>
      <c r="S33" s="173"/>
      <c r="T33" s="173"/>
      <c r="U33" s="173"/>
    </row>
  </sheetData>
  <mergeCells count="24">
    <mergeCell ref="B2:B4"/>
    <mergeCell ref="A2:A4"/>
    <mergeCell ref="A1:U1"/>
    <mergeCell ref="J2:L2"/>
    <mergeCell ref="P2:R2"/>
    <mergeCell ref="S2:U2"/>
    <mergeCell ref="J3:J4"/>
    <mergeCell ref="K3:L3"/>
    <mergeCell ref="P3:P4"/>
    <mergeCell ref="C2:C4"/>
    <mergeCell ref="D2:F2"/>
    <mergeCell ref="G2:I2"/>
    <mergeCell ref="D3:D4"/>
    <mergeCell ref="E3:F3"/>
    <mergeCell ref="G3:G4"/>
    <mergeCell ref="H3:I3"/>
    <mergeCell ref="V6:V13"/>
    <mergeCell ref="V3:V4"/>
    <mergeCell ref="Q3:R3"/>
    <mergeCell ref="S3:S4"/>
    <mergeCell ref="T3:U3"/>
    <mergeCell ref="M2:O2"/>
    <mergeCell ref="M3:M4"/>
    <mergeCell ref="N3:O3"/>
  </mergeCells>
  <pageMargins left="0.19685039370078741" right="0.19685039370078741" top="0.74803149606299213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92"/>
  <sheetViews>
    <sheetView tabSelected="1" zoomScale="115" zoomScaleNormal="115" workbookViewId="0">
      <pane xSplit="7" ySplit="4" topLeftCell="H5" activePane="bottomRight" state="frozen"/>
      <selection pane="topRight" activeCell="H1" sqref="H1"/>
      <selection pane="bottomLeft" activeCell="A9" sqref="A9"/>
      <selection pane="bottomRight" activeCell="E9" sqref="E9"/>
    </sheetView>
  </sheetViews>
  <sheetFormatPr defaultRowHeight="10.5"/>
  <cols>
    <col min="1" max="1" width="7" style="2" customWidth="1"/>
    <col min="2" max="2" width="4.5" style="2" customWidth="1"/>
    <col min="3" max="3" width="4.6640625" style="2" customWidth="1"/>
    <col min="4" max="4" width="4.5" style="4" customWidth="1"/>
    <col min="5" max="5" width="50" style="7" customWidth="1"/>
    <col min="6" max="6" width="6.83203125" style="89" customWidth="1"/>
    <col min="7" max="7" width="15.1640625" style="4" customWidth="1"/>
    <col min="8" max="8" width="12.83203125" style="4" customWidth="1"/>
    <col min="9" max="9" width="13.6640625" style="4" customWidth="1"/>
    <col min="10" max="10" width="15.1640625" style="4" customWidth="1"/>
    <col min="11" max="11" width="12.83203125" style="4" customWidth="1"/>
    <col min="12" max="12" width="13" style="4" customWidth="1"/>
    <col min="13" max="14" width="15.1640625" style="1" customWidth="1"/>
    <col min="15" max="15" width="13.6640625" style="1" customWidth="1"/>
    <col min="16" max="16" width="13.5" style="1" customWidth="1"/>
    <col min="17" max="17" width="14.5" style="1" customWidth="1"/>
    <col min="18" max="18" width="14.83203125" style="1" customWidth="1"/>
    <col min="19" max="19" width="14.1640625" style="1" customWidth="1"/>
    <col min="20" max="20" width="13.6640625" style="1" customWidth="1"/>
    <col min="21" max="21" width="13.5" style="1" customWidth="1"/>
    <col min="22" max="22" width="13.1640625" style="1" customWidth="1"/>
    <col min="23" max="23" width="12.83203125" style="1" customWidth="1"/>
    <col min="24" max="24" width="14.33203125" style="1" customWidth="1"/>
    <col min="25" max="25" width="30.1640625" customWidth="1"/>
  </cols>
  <sheetData>
    <row r="1" spans="1:25" ht="24" customHeight="1" thickBot="1">
      <c r="A1" s="424" t="s">
        <v>531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  <c r="O1" s="424"/>
      <c r="P1" s="424"/>
      <c r="Q1" s="424"/>
      <c r="R1" s="424"/>
      <c r="S1" s="424"/>
      <c r="T1" s="424"/>
      <c r="U1" s="424"/>
      <c r="V1" s="424"/>
      <c r="W1" s="424"/>
      <c r="X1" s="424"/>
      <c r="Y1" t="s">
        <v>552</v>
      </c>
    </row>
    <row r="2" spans="1:25" ht="22.5" customHeight="1">
      <c r="A2" s="426" t="s">
        <v>0</v>
      </c>
      <c r="B2" s="428" t="s">
        <v>164</v>
      </c>
      <c r="C2" s="428" t="s">
        <v>165</v>
      </c>
      <c r="D2" s="428" t="s">
        <v>166</v>
      </c>
      <c r="E2" s="412" t="s">
        <v>374</v>
      </c>
      <c r="F2" s="422" t="s">
        <v>2</v>
      </c>
      <c r="G2" s="413" t="s">
        <v>523</v>
      </c>
      <c r="H2" s="413"/>
      <c r="I2" s="413"/>
      <c r="J2" s="413" t="s">
        <v>524</v>
      </c>
      <c r="K2" s="413"/>
      <c r="L2" s="413"/>
      <c r="M2" s="413" t="s">
        <v>480</v>
      </c>
      <c r="N2" s="413"/>
      <c r="O2" s="413"/>
      <c r="P2" s="412" t="s">
        <v>525</v>
      </c>
      <c r="Q2" s="412"/>
      <c r="R2" s="412"/>
      <c r="S2" s="413" t="s">
        <v>513</v>
      </c>
      <c r="T2" s="413"/>
      <c r="U2" s="413"/>
      <c r="V2" s="413" t="s">
        <v>526</v>
      </c>
      <c r="W2" s="413"/>
      <c r="X2" s="413"/>
      <c r="Y2" s="328" t="s">
        <v>392</v>
      </c>
    </row>
    <row r="3" spans="1:25" ht="18.75" customHeight="1">
      <c r="A3" s="427"/>
      <c r="B3" s="429"/>
      <c r="C3" s="429"/>
      <c r="D3" s="429"/>
      <c r="E3" s="425"/>
      <c r="F3" s="423"/>
      <c r="G3" s="411" t="s">
        <v>3</v>
      </c>
      <c r="H3" s="411" t="s">
        <v>4</v>
      </c>
      <c r="I3" s="411"/>
      <c r="J3" s="411" t="s">
        <v>3</v>
      </c>
      <c r="K3" s="411" t="s">
        <v>4</v>
      </c>
      <c r="L3" s="411"/>
      <c r="M3" s="411" t="s">
        <v>3</v>
      </c>
      <c r="N3" s="411" t="s">
        <v>4</v>
      </c>
      <c r="O3" s="411"/>
      <c r="P3" s="411" t="s">
        <v>3</v>
      </c>
      <c r="Q3" s="411" t="s">
        <v>4</v>
      </c>
      <c r="R3" s="411"/>
      <c r="S3" s="411" t="s">
        <v>3</v>
      </c>
      <c r="T3" s="411" t="s">
        <v>4</v>
      </c>
      <c r="U3" s="411"/>
      <c r="V3" s="411" t="s">
        <v>3</v>
      </c>
      <c r="W3" s="411" t="s">
        <v>4</v>
      </c>
      <c r="X3" s="411"/>
      <c r="Y3" s="410" t="s">
        <v>519</v>
      </c>
    </row>
    <row r="4" spans="1:25" ht="33.75" customHeight="1">
      <c r="A4" s="427"/>
      <c r="B4" s="429"/>
      <c r="C4" s="429"/>
      <c r="D4" s="429"/>
      <c r="E4" s="425"/>
      <c r="F4" s="423"/>
      <c r="G4" s="411"/>
      <c r="H4" s="353" t="s">
        <v>5</v>
      </c>
      <c r="I4" s="353" t="s">
        <v>6</v>
      </c>
      <c r="J4" s="411"/>
      <c r="K4" s="353" t="s">
        <v>5</v>
      </c>
      <c r="L4" s="353" t="s">
        <v>6</v>
      </c>
      <c r="M4" s="411"/>
      <c r="N4" s="353" t="s">
        <v>5</v>
      </c>
      <c r="O4" s="353" t="s">
        <v>6</v>
      </c>
      <c r="P4" s="411"/>
      <c r="Q4" s="353" t="s">
        <v>5</v>
      </c>
      <c r="R4" s="353" t="s">
        <v>6</v>
      </c>
      <c r="S4" s="411"/>
      <c r="T4" s="353" t="s">
        <v>5</v>
      </c>
      <c r="U4" s="353" t="s">
        <v>6</v>
      </c>
      <c r="V4" s="411"/>
      <c r="W4" s="353" t="s">
        <v>5</v>
      </c>
      <c r="X4" s="353" t="s">
        <v>6</v>
      </c>
      <c r="Y4" s="410"/>
    </row>
    <row r="5" spans="1:25" ht="12.75" customHeight="1">
      <c r="A5" s="31">
        <v>1</v>
      </c>
      <c r="B5" s="32">
        <v>2</v>
      </c>
      <c r="C5" s="32">
        <v>3</v>
      </c>
      <c r="D5" s="32">
        <v>4</v>
      </c>
      <c r="E5" s="32">
        <v>5</v>
      </c>
      <c r="F5" s="90">
        <v>6</v>
      </c>
      <c r="G5" s="32">
        <v>7</v>
      </c>
      <c r="H5" s="32">
        <v>8</v>
      </c>
      <c r="I5" s="32">
        <v>9</v>
      </c>
      <c r="J5" s="32">
        <v>10</v>
      </c>
      <c r="K5" s="32">
        <v>11</v>
      </c>
      <c r="L5" s="32">
        <v>12</v>
      </c>
      <c r="M5" s="32">
        <v>13</v>
      </c>
      <c r="N5" s="32">
        <v>14</v>
      </c>
      <c r="O5" s="32">
        <v>15</v>
      </c>
      <c r="P5" s="32">
        <v>16</v>
      </c>
      <c r="Q5" s="32">
        <v>17</v>
      </c>
      <c r="R5" s="32">
        <v>18</v>
      </c>
      <c r="S5" s="32">
        <v>19</v>
      </c>
      <c r="T5" s="32">
        <v>20</v>
      </c>
      <c r="U5" s="32">
        <v>21</v>
      </c>
      <c r="V5" s="32">
        <v>22</v>
      </c>
      <c r="W5" s="32">
        <v>23</v>
      </c>
      <c r="X5" s="32">
        <v>24</v>
      </c>
      <c r="Y5" s="11">
        <v>22</v>
      </c>
    </row>
    <row r="6" spans="1:25" s="77" customFormat="1" ht="43.5" customHeight="1">
      <c r="A6" s="224" t="s">
        <v>8</v>
      </c>
      <c r="B6" s="225" t="s">
        <v>8</v>
      </c>
      <c r="C6" s="225" t="s">
        <v>8</v>
      </c>
      <c r="D6" s="225" t="s">
        <v>8</v>
      </c>
      <c r="E6" s="228" t="s">
        <v>167</v>
      </c>
      <c r="F6" s="229"/>
      <c r="G6" s="230">
        <f>H6+I6-H385</f>
        <v>5070767.4040000001</v>
      </c>
      <c r="H6" s="230">
        <f>H7+H83+H98+H152+H189+H241+H315+H364+H385</f>
        <v>3192630.3</v>
      </c>
      <c r="I6" s="230">
        <f>I7+I83+I98+I152+I189+I222+I241+I315</f>
        <v>2402579.4040000001</v>
      </c>
      <c r="J6" s="230">
        <f>K6+L6</f>
        <v>4892490.8</v>
      </c>
      <c r="K6" s="230">
        <f>K7+K83+K98+K152+K189+K235+K241+K315+K364+K385</f>
        <v>4136636.4</v>
      </c>
      <c r="L6" s="230">
        <f>L7+L98+L152+L189</f>
        <v>755854.4</v>
      </c>
      <c r="M6" s="226">
        <f>N6+O6</f>
        <v>9357204.6000000015</v>
      </c>
      <c r="N6" s="226">
        <f>N7+N83+N98+N152+N189+N235+N241+N315+N364+N385</f>
        <v>4565298.4000000004</v>
      </c>
      <c r="O6" s="231">
        <f>O7+O83+O98+O152+O189+O241+O315</f>
        <v>4791906.2</v>
      </c>
      <c r="P6" s="227">
        <f t="shared" ref="P6:R7" si="0">M6-J6</f>
        <v>4464713.8000000017</v>
      </c>
      <c r="Q6" s="227">
        <f t="shared" si="0"/>
        <v>428662.00000000047</v>
      </c>
      <c r="R6" s="227">
        <f t="shared" si="0"/>
        <v>4036051.8000000003</v>
      </c>
      <c r="S6" s="227">
        <f>T6+U6</f>
        <v>7046513.4000000004</v>
      </c>
      <c r="T6" s="227">
        <f>T7+T83+T98+T152+T189+T241+T315+T364+T385</f>
        <v>4957366.2</v>
      </c>
      <c r="U6" s="227">
        <f>U7+U83+U98+U152+U189+U241+U315</f>
        <v>2089147.2</v>
      </c>
      <c r="V6" s="227">
        <f>W6+X6</f>
        <v>7510946.2000000002</v>
      </c>
      <c r="W6" s="227">
        <f>W7+W83+W98+W152+W189+W241+W315+W364+W385</f>
        <v>5349946.2</v>
      </c>
      <c r="X6" s="227">
        <f>X7+X98+X144+X152+X189+X241+X315</f>
        <v>2161000</v>
      </c>
      <c r="Y6" s="232" t="s">
        <v>546</v>
      </c>
    </row>
    <row r="7" spans="1:25" s="77" customFormat="1" ht="30.75" customHeight="1">
      <c r="A7" s="216" t="s">
        <v>168</v>
      </c>
      <c r="B7" s="217" t="s">
        <v>169</v>
      </c>
      <c r="C7" s="217" t="s">
        <v>170</v>
      </c>
      <c r="D7" s="217" t="s">
        <v>170</v>
      </c>
      <c r="E7" s="218" t="s">
        <v>171</v>
      </c>
      <c r="F7" s="219"/>
      <c r="G7" s="220">
        <f>H7+I7</f>
        <v>1130576.68</v>
      </c>
      <c r="H7" s="220">
        <f>H9+H39+H76</f>
        <v>555527.14999999991</v>
      </c>
      <c r="I7" s="220">
        <f>I9+I39</f>
        <v>575049.53</v>
      </c>
      <c r="J7" s="220">
        <f>K7+L7</f>
        <v>636217.69999999995</v>
      </c>
      <c r="K7" s="220">
        <f>K9+K39+K76</f>
        <v>636217.69999999995</v>
      </c>
      <c r="L7" s="220">
        <f>L9+L54</f>
        <v>0</v>
      </c>
      <c r="M7" s="221">
        <f t="shared" ref="M7:M83" si="1">N7+O7</f>
        <v>803123.29999999993</v>
      </c>
      <c r="N7" s="221">
        <f>N9+N39+N76</f>
        <v>701847.7</v>
      </c>
      <c r="O7" s="221">
        <f>O9+O39</f>
        <v>101275.6</v>
      </c>
      <c r="P7" s="223">
        <f t="shared" si="0"/>
        <v>166905.59999999998</v>
      </c>
      <c r="Q7" s="223">
        <f t="shared" si="0"/>
        <v>65630</v>
      </c>
      <c r="R7" s="223">
        <f t="shared" si="0"/>
        <v>101275.6</v>
      </c>
      <c r="S7" s="223">
        <f>T7+U7</f>
        <v>826141.2</v>
      </c>
      <c r="T7" s="223">
        <f>T9+T39+T76</f>
        <v>826141.2</v>
      </c>
      <c r="U7" s="223">
        <f>U39</f>
        <v>0</v>
      </c>
      <c r="V7" s="223">
        <f>W7+X7</f>
        <v>838121.6</v>
      </c>
      <c r="W7" s="223">
        <f>W9+W39+W76</f>
        <v>838121.6</v>
      </c>
      <c r="X7" s="223">
        <f>X39</f>
        <v>0</v>
      </c>
      <c r="Y7" s="380"/>
    </row>
    <row r="8" spans="1:25" ht="12.75" customHeight="1">
      <c r="A8" s="17"/>
      <c r="B8" s="19"/>
      <c r="C8" s="19"/>
      <c r="D8" s="39"/>
      <c r="E8" s="40" t="s">
        <v>4</v>
      </c>
      <c r="F8" s="90"/>
      <c r="G8" s="39"/>
      <c r="H8" s="39"/>
      <c r="I8" s="39"/>
      <c r="J8" s="39"/>
      <c r="K8" s="39"/>
      <c r="L8" s="39"/>
      <c r="M8" s="199"/>
      <c r="N8" s="199"/>
      <c r="O8" s="199"/>
      <c r="P8" s="76"/>
      <c r="Q8" s="76"/>
      <c r="R8" s="76"/>
      <c r="S8" s="22"/>
      <c r="T8" s="22"/>
      <c r="U8" s="22"/>
      <c r="V8" s="22"/>
      <c r="W8" s="22"/>
      <c r="X8" s="22"/>
      <c r="Y8" s="48"/>
    </row>
    <row r="9" spans="1:25" s="77" customFormat="1" ht="50.25" customHeight="1">
      <c r="A9" s="233" t="s">
        <v>172</v>
      </c>
      <c r="B9" s="234" t="s">
        <v>169</v>
      </c>
      <c r="C9" s="234" t="s">
        <v>173</v>
      </c>
      <c r="D9" s="234" t="s">
        <v>170</v>
      </c>
      <c r="E9" s="235" t="s">
        <v>174</v>
      </c>
      <c r="F9" s="236"/>
      <c r="G9" s="237">
        <f>H9+I9</f>
        <v>1037481.45</v>
      </c>
      <c r="H9" s="237">
        <f>H11</f>
        <v>485245.95</v>
      </c>
      <c r="I9" s="237">
        <f>I11</f>
        <v>552235.5</v>
      </c>
      <c r="J9" s="237">
        <f>K9+L9</f>
        <v>549355.19999999995</v>
      </c>
      <c r="K9" s="237">
        <f>K11</f>
        <v>549355.19999999995</v>
      </c>
      <c r="L9" s="237">
        <f>L11</f>
        <v>0</v>
      </c>
      <c r="M9" s="238">
        <f t="shared" si="1"/>
        <v>615665.69999999995</v>
      </c>
      <c r="N9" s="238">
        <f>N11</f>
        <v>615665.69999999995</v>
      </c>
      <c r="O9" s="238">
        <f>O11</f>
        <v>0</v>
      </c>
      <c r="P9" s="239">
        <f>M9-J9</f>
        <v>66310.5</v>
      </c>
      <c r="Q9" s="239">
        <f>N9-K9</f>
        <v>66310.5</v>
      </c>
      <c r="R9" s="239">
        <f>O9-L9</f>
        <v>0</v>
      </c>
      <c r="S9" s="239">
        <f>S11</f>
        <v>728716.2</v>
      </c>
      <c r="T9" s="239">
        <f>T11</f>
        <v>728716.2</v>
      </c>
      <c r="U9" s="239"/>
      <c r="V9" s="239">
        <f>W9</f>
        <v>731306.2</v>
      </c>
      <c r="W9" s="239">
        <f>W11</f>
        <v>731306.2</v>
      </c>
      <c r="X9" s="239"/>
      <c r="Y9" s="420" t="s">
        <v>482</v>
      </c>
    </row>
    <row r="10" spans="1:25" s="369" customFormat="1" ht="12.75" customHeight="1">
      <c r="A10" s="364"/>
      <c r="B10" s="365"/>
      <c r="C10" s="365"/>
      <c r="D10" s="351"/>
      <c r="E10" s="366" t="s">
        <v>175</v>
      </c>
      <c r="F10" s="367"/>
      <c r="G10" s="351"/>
      <c r="H10" s="351"/>
      <c r="I10" s="351"/>
      <c r="J10" s="351"/>
      <c r="K10" s="351"/>
      <c r="L10" s="351"/>
      <c r="M10" s="202"/>
      <c r="N10" s="202"/>
      <c r="O10" s="202"/>
      <c r="P10" s="362"/>
      <c r="Q10" s="362"/>
      <c r="R10" s="362"/>
      <c r="S10" s="368"/>
      <c r="T10" s="368"/>
      <c r="U10" s="368"/>
      <c r="V10" s="368"/>
      <c r="W10" s="368"/>
      <c r="X10" s="368"/>
      <c r="Y10" s="420"/>
    </row>
    <row r="11" spans="1:25" s="77" customFormat="1" ht="24" customHeight="1">
      <c r="A11" s="108" t="s">
        <v>176</v>
      </c>
      <c r="B11" s="109" t="s">
        <v>169</v>
      </c>
      <c r="C11" s="109" t="s">
        <v>173</v>
      </c>
      <c r="D11" s="109" t="s">
        <v>173</v>
      </c>
      <c r="E11" s="110" t="s">
        <v>177</v>
      </c>
      <c r="F11" s="111"/>
      <c r="G11" s="112">
        <f>G13</f>
        <v>1037481.45</v>
      </c>
      <c r="H11" s="112">
        <f>H13</f>
        <v>485245.95</v>
      </c>
      <c r="I11" s="112">
        <f>I13</f>
        <v>552235.5</v>
      </c>
      <c r="J11" s="112">
        <f>K11+L11</f>
        <v>549355.19999999995</v>
      </c>
      <c r="K11" s="112">
        <f>K13</f>
        <v>549355.19999999995</v>
      </c>
      <c r="L11" s="112">
        <f>L13</f>
        <v>0</v>
      </c>
      <c r="M11" s="198">
        <f t="shared" si="1"/>
        <v>615665.69999999995</v>
      </c>
      <c r="N11" s="198">
        <f>N13</f>
        <v>615665.69999999995</v>
      </c>
      <c r="O11" s="198">
        <f>O36+O37</f>
        <v>0</v>
      </c>
      <c r="P11" s="76">
        <f>M11-J11</f>
        <v>66310.5</v>
      </c>
      <c r="Q11" s="76">
        <f>N11-K11</f>
        <v>66310.5</v>
      </c>
      <c r="R11" s="76">
        <f>O11-L11</f>
        <v>0</v>
      </c>
      <c r="S11" s="76">
        <f>S13</f>
        <v>728716.2</v>
      </c>
      <c r="T11" s="76">
        <f>T13</f>
        <v>728716.2</v>
      </c>
      <c r="U11" s="76"/>
      <c r="V11" s="76">
        <f>W11</f>
        <v>731306.2</v>
      </c>
      <c r="W11" s="76">
        <f>W13</f>
        <v>731306.2</v>
      </c>
      <c r="X11" s="76"/>
      <c r="Y11" s="420"/>
    </row>
    <row r="12" spans="1:25" ht="18" customHeight="1">
      <c r="A12" s="17"/>
      <c r="B12" s="19"/>
      <c r="C12" s="19"/>
      <c r="D12" s="39"/>
      <c r="E12" s="42" t="s">
        <v>4</v>
      </c>
      <c r="F12" s="90"/>
      <c r="G12" s="39"/>
      <c r="H12" s="39"/>
      <c r="I12" s="39"/>
      <c r="J12" s="39"/>
      <c r="K12" s="39"/>
      <c r="L12" s="39"/>
      <c r="M12" s="199"/>
      <c r="N12" s="199"/>
      <c r="O12" s="199"/>
      <c r="P12" s="76"/>
      <c r="Q12" s="76"/>
      <c r="R12" s="76"/>
      <c r="S12" s="22"/>
      <c r="T12" s="22"/>
      <c r="U12" s="22"/>
      <c r="V12" s="22"/>
      <c r="W12" s="22"/>
      <c r="X12" s="22"/>
      <c r="Y12" s="420"/>
    </row>
    <row r="13" spans="1:25" s="77" customFormat="1" ht="16.5" customHeight="1">
      <c r="A13" s="120"/>
      <c r="B13" s="75"/>
      <c r="C13" s="75"/>
      <c r="D13" s="112"/>
      <c r="E13" s="119" t="s">
        <v>375</v>
      </c>
      <c r="F13" s="121"/>
      <c r="G13" s="122">
        <f>H13+I13</f>
        <v>1037481.45</v>
      </c>
      <c r="H13" s="122">
        <f>H14+H15+H16+H17+H18+H19+H20+H21+H22+H23+H24+H25+H26+H27+H28+H29+H30+H31+H32+H33+H34+H35</f>
        <v>485245.95</v>
      </c>
      <c r="I13" s="122">
        <f>I36+I37</f>
        <v>552235.5</v>
      </c>
      <c r="J13" s="122">
        <f>K13+L13</f>
        <v>549355.19999999995</v>
      </c>
      <c r="K13" s="122">
        <f>K14+K15+K16+K17+K18+K19+K20+K21+K22+K23+K24+K25+K26+K27+K28+K29+K30+K31+K32+K33+K34+K35</f>
        <v>549355.19999999995</v>
      </c>
      <c r="L13" s="122">
        <f>L36+L37</f>
        <v>0</v>
      </c>
      <c r="M13" s="198">
        <f t="shared" si="1"/>
        <v>615665.69999999995</v>
      </c>
      <c r="N13" s="198">
        <f>N14+N15+N16+N17+N18+N19+N20+N21+N22+N23+N24+N25+N26+N27+N28+N29+N30+N31+N32+N33+N34+N35</f>
        <v>615665.69999999995</v>
      </c>
      <c r="O13" s="198">
        <v>0</v>
      </c>
      <c r="P13" s="76">
        <f t="shared" ref="P13:P37" si="2">M13-J13</f>
        <v>66310.5</v>
      </c>
      <c r="Q13" s="76">
        <f t="shared" ref="Q13:Q37" si="3">N13-K13</f>
        <v>66310.5</v>
      </c>
      <c r="R13" s="76">
        <f t="shared" ref="R13:R37" si="4">O13-L13</f>
        <v>0</v>
      </c>
      <c r="S13" s="76">
        <f>T13</f>
        <v>728716.2</v>
      </c>
      <c r="T13" s="76">
        <f>T14+T15+T16+T17+T18+T19+T20+T21+T22+T23+T24+T25+T28+T30+T31+T32+T33</f>
        <v>728716.2</v>
      </c>
      <c r="U13" s="76"/>
      <c r="V13" s="76">
        <f>W13</f>
        <v>731306.2</v>
      </c>
      <c r="W13" s="76">
        <f>W14+W15+W16+W17+W18+W19+W20+W21+W22+W23+W24+W25+W28+W30+W31+W32+W33+W34</f>
        <v>731306.2</v>
      </c>
      <c r="X13" s="76"/>
      <c r="Y13" s="420"/>
    </row>
    <row r="14" spans="1:25" s="5" customFormat="1" ht="45" customHeight="1">
      <c r="A14" s="8"/>
      <c r="B14" s="9"/>
      <c r="C14" s="9"/>
      <c r="D14" s="35"/>
      <c r="E14" s="42" t="s">
        <v>283</v>
      </c>
      <c r="F14" s="88" t="s">
        <v>282</v>
      </c>
      <c r="G14" s="10">
        <f>H14+I14</f>
        <v>406295.4</v>
      </c>
      <c r="H14" s="10">
        <v>406295.4</v>
      </c>
      <c r="I14" s="10"/>
      <c r="J14" s="10">
        <f>K14</f>
        <v>463575.2</v>
      </c>
      <c r="K14" s="10">
        <v>463575.2</v>
      </c>
      <c r="L14" s="10">
        <v>0</v>
      </c>
      <c r="M14" s="199">
        <f t="shared" si="1"/>
        <v>520335.7</v>
      </c>
      <c r="N14" s="199">
        <v>520335.7</v>
      </c>
      <c r="O14" s="199"/>
      <c r="P14" s="76">
        <f t="shared" si="2"/>
        <v>56760.5</v>
      </c>
      <c r="Q14" s="76">
        <f>M14-J14</f>
        <v>56760.5</v>
      </c>
      <c r="R14" s="76">
        <f t="shared" si="4"/>
        <v>0</v>
      </c>
      <c r="S14" s="22">
        <f>T14</f>
        <v>642386.19999999995</v>
      </c>
      <c r="T14" s="22">
        <v>642386.19999999995</v>
      </c>
      <c r="U14" s="22"/>
      <c r="V14" s="22">
        <f>W14</f>
        <v>645386.19999999995</v>
      </c>
      <c r="W14" s="22">
        <v>645386.19999999995</v>
      </c>
      <c r="X14" s="22"/>
      <c r="Y14" s="167" t="s">
        <v>543</v>
      </c>
    </row>
    <row r="15" spans="1:25" s="5" customFormat="1" ht="27" customHeight="1">
      <c r="A15" s="8"/>
      <c r="B15" s="9"/>
      <c r="C15" s="9"/>
      <c r="D15" s="35"/>
      <c r="E15" s="42" t="s">
        <v>285</v>
      </c>
      <c r="F15" s="88" t="s">
        <v>284</v>
      </c>
      <c r="G15" s="10">
        <f t="shared" ref="G15:G37" si="5">H15+I15</f>
        <v>19942.84</v>
      </c>
      <c r="H15" s="10">
        <v>19942.84</v>
      </c>
      <c r="I15" s="10"/>
      <c r="J15" s="10">
        <f t="shared" ref="J15:J35" si="6">K15</f>
        <v>20000</v>
      </c>
      <c r="K15" s="10">
        <v>20000</v>
      </c>
      <c r="L15" s="211"/>
      <c r="M15" s="199">
        <f t="shared" si="1"/>
        <v>20000</v>
      </c>
      <c r="N15" s="199">
        <v>20000</v>
      </c>
      <c r="O15" s="199"/>
      <c r="P15" s="76">
        <f t="shared" si="2"/>
        <v>0</v>
      </c>
      <c r="Q15" s="76">
        <f t="shared" si="3"/>
        <v>0</v>
      </c>
      <c r="R15" s="76">
        <f t="shared" si="4"/>
        <v>0</v>
      </c>
      <c r="S15" s="22">
        <f t="shared" ref="S15:S37" si="7">T15</f>
        <v>25000</v>
      </c>
      <c r="T15" s="22">
        <v>25000</v>
      </c>
      <c r="U15" s="22"/>
      <c r="V15" s="22">
        <f>W15</f>
        <v>25000</v>
      </c>
      <c r="W15" s="22">
        <v>25000</v>
      </c>
      <c r="X15" s="22"/>
      <c r="Y15" s="47"/>
    </row>
    <row r="16" spans="1:25" s="5" customFormat="1" ht="17.25" customHeight="1">
      <c r="A16" s="8"/>
      <c r="B16" s="9"/>
      <c r="C16" s="9"/>
      <c r="D16" s="35"/>
      <c r="E16" s="42" t="s">
        <v>287</v>
      </c>
      <c r="F16" s="88" t="s">
        <v>286</v>
      </c>
      <c r="G16" s="10">
        <f t="shared" si="5"/>
        <v>5866.94</v>
      </c>
      <c r="H16" s="10">
        <v>5866.94</v>
      </c>
      <c r="I16" s="10"/>
      <c r="J16" s="10">
        <f t="shared" si="6"/>
        <v>7000</v>
      </c>
      <c r="K16" s="10">
        <v>7000</v>
      </c>
      <c r="L16" s="10"/>
      <c r="M16" s="199">
        <f t="shared" si="1"/>
        <v>9000</v>
      </c>
      <c r="N16" s="199">
        <v>9000</v>
      </c>
      <c r="O16" s="199"/>
      <c r="P16" s="76">
        <f t="shared" si="2"/>
        <v>2000</v>
      </c>
      <c r="Q16" s="76">
        <f t="shared" si="3"/>
        <v>2000</v>
      </c>
      <c r="R16" s="76">
        <f t="shared" si="4"/>
        <v>0</v>
      </c>
      <c r="S16" s="22">
        <f t="shared" si="7"/>
        <v>12000</v>
      </c>
      <c r="T16" s="22">
        <v>12000</v>
      </c>
      <c r="U16" s="22"/>
      <c r="V16" s="22">
        <f>W16</f>
        <v>12000</v>
      </c>
      <c r="W16" s="22">
        <v>12000</v>
      </c>
      <c r="X16" s="22"/>
      <c r="Y16" s="47"/>
    </row>
    <row r="17" spans="1:25" s="5" customFormat="1" ht="17.25" customHeight="1">
      <c r="A17" s="8"/>
      <c r="B17" s="9"/>
      <c r="C17" s="9"/>
      <c r="D17" s="35"/>
      <c r="E17" s="42" t="s">
        <v>289</v>
      </c>
      <c r="F17" s="88" t="s">
        <v>288</v>
      </c>
      <c r="G17" s="10">
        <f t="shared" si="5"/>
        <v>5.56</v>
      </c>
      <c r="H17" s="10">
        <v>5.56</v>
      </c>
      <c r="I17" s="10"/>
      <c r="J17" s="10">
        <f t="shared" si="6"/>
        <v>30</v>
      </c>
      <c r="K17" s="10">
        <v>30</v>
      </c>
      <c r="L17" s="10"/>
      <c r="M17" s="199">
        <f t="shared" si="1"/>
        <v>500</v>
      </c>
      <c r="N17" s="199">
        <v>500</v>
      </c>
      <c r="O17" s="199"/>
      <c r="P17" s="76">
        <f t="shared" si="2"/>
        <v>470</v>
      </c>
      <c r="Q17" s="76">
        <f t="shared" si="3"/>
        <v>470</v>
      </c>
      <c r="R17" s="76">
        <f t="shared" si="4"/>
        <v>0</v>
      </c>
      <c r="S17" s="22">
        <f t="shared" si="7"/>
        <v>700</v>
      </c>
      <c r="T17" s="22">
        <v>700</v>
      </c>
      <c r="U17" s="22"/>
      <c r="V17" s="22">
        <f t="shared" ref="V17:V34" si="8">W17</f>
        <v>750</v>
      </c>
      <c r="W17" s="22">
        <v>750</v>
      </c>
      <c r="X17" s="22"/>
      <c r="Y17" s="47"/>
    </row>
    <row r="18" spans="1:25" s="5" customFormat="1" ht="17.25" customHeight="1">
      <c r="A18" s="8"/>
      <c r="B18" s="9"/>
      <c r="C18" s="9"/>
      <c r="D18" s="35"/>
      <c r="E18" s="42" t="s">
        <v>291</v>
      </c>
      <c r="F18" s="88" t="s">
        <v>290</v>
      </c>
      <c r="G18" s="10">
        <f t="shared" si="5"/>
        <v>1437.24</v>
      </c>
      <c r="H18" s="350">
        <v>1437.24</v>
      </c>
      <c r="I18" s="10"/>
      <c r="J18" s="10">
        <f t="shared" si="6"/>
        <v>2200</v>
      </c>
      <c r="K18" s="10">
        <v>2200</v>
      </c>
      <c r="L18" s="10"/>
      <c r="M18" s="199">
        <f t="shared" si="1"/>
        <v>1700</v>
      </c>
      <c r="N18" s="199">
        <v>1700</v>
      </c>
      <c r="O18" s="199"/>
      <c r="P18" s="76">
        <f t="shared" si="2"/>
        <v>-500</v>
      </c>
      <c r="Q18" s="76">
        <f t="shared" si="3"/>
        <v>-500</v>
      </c>
      <c r="R18" s="76">
        <f t="shared" si="4"/>
        <v>0</v>
      </c>
      <c r="S18" s="22">
        <f t="shared" si="7"/>
        <v>1700</v>
      </c>
      <c r="T18" s="22">
        <v>1700</v>
      </c>
      <c r="U18" s="22"/>
      <c r="V18" s="22">
        <f t="shared" si="8"/>
        <v>1700</v>
      </c>
      <c r="W18" s="22">
        <v>1700</v>
      </c>
      <c r="X18" s="22"/>
      <c r="Y18" s="47"/>
    </row>
    <row r="19" spans="1:25" s="5" customFormat="1" ht="17.25" customHeight="1">
      <c r="A19" s="8"/>
      <c r="B19" s="9"/>
      <c r="C19" s="9"/>
      <c r="D19" s="35"/>
      <c r="E19" s="42" t="s">
        <v>293</v>
      </c>
      <c r="F19" s="88" t="s">
        <v>292</v>
      </c>
      <c r="G19" s="50">
        <f t="shared" si="5"/>
        <v>377</v>
      </c>
      <c r="H19" s="50">
        <v>377</v>
      </c>
      <c r="I19" s="10"/>
      <c r="J19" s="10">
        <f t="shared" si="6"/>
        <v>900</v>
      </c>
      <c r="K19" s="10">
        <v>900</v>
      </c>
      <c r="L19" s="10"/>
      <c r="M19" s="199">
        <f t="shared" si="1"/>
        <v>900</v>
      </c>
      <c r="N19" s="199">
        <v>900</v>
      </c>
      <c r="O19" s="199"/>
      <c r="P19" s="76">
        <f t="shared" si="2"/>
        <v>0</v>
      </c>
      <c r="Q19" s="76">
        <f t="shared" si="3"/>
        <v>0</v>
      </c>
      <c r="R19" s="76">
        <f t="shared" si="4"/>
        <v>0</v>
      </c>
      <c r="S19" s="22">
        <f t="shared" si="7"/>
        <v>900</v>
      </c>
      <c r="T19" s="22">
        <v>900</v>
      </c>
      <c r="U19" s="22"/>
      <c r="V19" s="22">
        <f t="shared" si="8"/>
        <v>900</v>
      </c>
      <c r="W19" s="22">
        <v>900</v>
      </c>
      <c r="X19" s="22"/>
      <c r="Y19" s="47"/>
    </row>
    <row r="20" spans="1:25" s="5" customFormat="1" ht="17.25" customHeight="1">
      <c r="A20" s="8"/>
      <c r="B20" s="9"/>
      <c r="C20" s="9"/>
      <c r="D20" s="35"/>
      <c r="E20" s="42" t="s">
        <v>295</v>
      </c>
      <c r="F20" s="88" t="s">
        <v>294</v>
      </c>
      <c r="G20" s="10">
        <f t="shared" si="5"/>
        <v>0</v>
      </c>
      <c r="H20" s="10">
        <v>0</v>
      </c>
      <c r="I20" s="10"/>
      <c r="J20" s="10">
        <f t="shared" si="6"/>
        <v>0</v>
      </c>
      <c r="K20" s="10">
        <v>0</v>
      </c>
      <c r="L20" s="10"/>
      <c r="M20" s="199">
        <f t="shared" si="1"/>
        <v>0</v>
      </c>
      <c r="N20" s="199">
        <v>0</v>
      </c>
      <c r="O20" s="199"/>
      <c r="P20" s="76">
        <f t="shared" si="2"/>
        <v>0</v>
      </c>
      <c r="Q20" s="76">
        <f t="shared" si="3"/>
        <v>0</v>
      </c>
      <c r="R20" s="76">
        <f t="shared" si="4"/>
        <v>0</v>
      </c>
      <c r="S20" s="22">
        <f t="shared" si="7"/>
        <v>0</v>
      </c>
      <c r="T20" s="22">
        <v>0</v>
      </c>
      <c r="U20" s="22"/>
      <c r="V20" s="22">
        <f t="shared" si="8"/>
        <v>0</v>
      </c>
      <c r="W20" s="22">
        <v>0</v>
      </c>
      <c r="X20" s="22"/>
      <c r="Y20" s="47"/>
    </row>
    <row r="21" spans="1:25" s="5" customFormat="1" ht="17.25" customHeight="1">
      <c r="A21" s="8"/>
      <c r="B21" s="9"/>
      <c r="C21" s="9"/>
      <c r="D21" s="35"/>
      <c r="E21" s="42" t="s">
        <v>297</v>
      </c>
      <c r="F21" s="88" t="s">
        <v>296</v>
      </c>
      <c r="G21" s="10">
        <f t="shared" si="5"/>
        <v>2023.8</v>
      </c>
      <c r="H21" s="10">
        <v>2023.8</v>
      </c>
      <c r="I21" s="10"/>
      <c r="J21" s="10">
        <f t="shared" si="6"/>
        <v>2700</v>
      </c>
      <c r="K21" s="10">
        <v>2700</v>
      </c>
      <c r="L21" s="10"/>
      <c r="M21" s="199">
        <f t="shared" si="1"/>
        <v>2500</v>
      </c>
      <c r="N21" s="199">
        <v>2500</v>
      </c>
      <c r="O21" s="199"/>
      <c r="P21" s="76">
        <f t="shared" si="2"/>
        <v>-200</v>
      </c>
      <c r="Q21" s="76">
        <f t="shared" si="3"/>
        <v>-200</v>
      </c>
      <c r="R21" s="76">
        <f t="shared" si="4"/>
        <v>0</v>
      </c>
      <c r="S21" s="22">
        <f t="shared" si="7"/>
        <v>3000</v>
      </c>
      <c r="T21" s="22">
        <v>3000</v>
      </c>
      <c r="U21" s="22"/>
      <c r="V21" s="22">
        <f t="shared" si="8"/>
        <v>3500</v>
      </c>
      <c r="W21" s="22">
        <v>3500</v>
      </c>
      <c r="X21" s="22"/>
      <c r="Y21" s="47"/>
    </row>
    <row r="22" spans="1:25" s="5" customFormat="1" ht="17.25" customHeight="1">
      <c r="A22" s="8"/>
      <c r="B22" s="9"/>
      <c r="C22" s="9"/>
      <c r="D22" s="35"/>
      <c r="E22" s="42" t="s">
        <v>299</v>
      </c>
      <c r="F22" s="88" t="s">
        <v>298</v>
      </c>
      <c r="G22" s="10">
        <f t="shared" si="5"/>
        <v>3846.41</v>
      </c>
      <c r="H22" s="10">
        <v>3846.41</v>
      </c>
      <c r="I22" s="10"/>
      <c r="J22" s="10">
        <f t="shared" si="6"/>
        <v>3500</v>
      </c>
      <c r="K22" s="10">
        <v>3500</v>
      </c>
      <c r="L22" s="10"/>
      <c r="M22" s="199">
        <f t="shared" si="1"/>
        <v>5000</v>
      </c>
      <c r="N22" s="199">
        <v>5000</v>
      </c>
      <c r="O22" s="199"/>
      <c r="P22" s="76">
        <f t="shared" si="2"/>
        <v>1500</v>
      </c>
      <c r="Q22" s="76">
        <f t="shared" si="3"/>
        <v>1500</v>
      </c>
      <c r="R22" s="76">
        <f t="shared" si="4"/>
        <v>0</v>
      </c>
      <c r="S22" s="22">
        <f t="shared" si="7"/>
        <v>1000</v>
      </c>
      <c r="T22" s="22">
        <v>1000</v>
      </c>
      <c r="U22" s="22"/>
      <c r="V22" s="22">
        <f t="shared" si="8"/>
        <v>1000</v>
      </c>
      <c r="W22" s="22">
        <v>1000</v>
      </c>
      <c r="X22" s="22"/>
      <c r="Y22" s="47"/>
    </row>
    <row r="23" spans="1:25" s="5" customFormat="1" ht="17.25" customHeight="1">
      <c r="A23" s="8"/>
      <c r="B23" s="9"/>
      <c r="C23" s="9"/>
      <c r="D23" s="35"/>
      <c r="E23" s="42" t="s">
        <v>301</v>
      </c>
      <c r="F23" s="88" t="s">
        <v>300</v>
      </c>
      <c r="G23" s="10">
        <f t="shared" si="5"/>
        <v>979.8</v>
      </c>
      <c r="H23" s="10">
        <v>979.8</v>
      </c>
      <c r="I23" s="10"/>
      <c r="J23" s="10">
        <f t="shared" si="6"/>
        <v>1500</v>
      </c>
      <c r="K23" s="10">
        <v>1500</v>
      </c>
      <c r="L23" s="10"/>
      <c r="M23" s="199">
        <f t="shared" si="1"/>
        <v>1980</v>
      </c>
      <c r="N23" s="199">
        <v>1980</v>
      </c>
      <c r="O23" s="199"/>
      <c r="P23" s="76">
        <f t="shared" si="2"/>
        <v>480</v>
      </c>
      <c r="Q23" s="76">
        <f t="shared" si="3"/>
        <v>480</v>
      </c>
      <c r="R23" s="76">
        <f t="shared" si="4"/>
        <v>0</v>
      </c>
      <c r="S23" s="22">
        <f t="shared" si="7"/>
        <v>980</v>
      </c>
      <c r="T23" s="22">
        <v>980</v>
      </c>
      <c r="U23" s="22"/>
      <c r="V23" s="22">
        <f t="shared" si="8"/>
        <v>990</v>
      </c>
      <c r="W23" s="22">
        <v>990</v>
      </c>
      <c r="X23" s="22"/>
      <c r="Y23" s="47"/>
    </row>
    <row r="24" spans="1:25" s="5" customFormat="1" ht="17.25" customHeight="1">
      <c r="A24" s="8"/>
      <c r="B24" s="9"/>
      <c r="C24" s="9"/>
      <c r="D24" s="35"/>
      <c r="E24" s="42" t="s">
        <v>303</v>
      </c>
      <c r="F24" s="88" t="s">
        <v>302</v>
      </c>
      <c r="G24" s="10">
        <f t="shared" si="5"/>
        <v>1926</v>
      </c>
      <c r="H24" s="50">
        <v>1926</v>
      </c>
      <c r="I24" s="10"/>
      <c r="J24" s="10">
        <f t="shared" si="6"/>
        <v>2100</v>
      </c>
      <c r="K24" s="10">
        <v>2100</v>
      </c>
      <c r="L24" s="10"/>
      <c r="M24" s="199">
        <f t="shared" si="1"/>
        <v>1900</v>
      </c>
      <c r="N24" s="199">
        <v>1900</v>
      </c>
      <c r="O24" s="199"/>
      <c r="P24" s="76">
        <f t="shared" si="2"/>
        <v>-200</v>
      </c>
      <c r="Q24" s="76">
        <f t="shared" si="3"/>
        <v>-200</v>
      </c>
      <c r="R24" s="76">
        <f t="shared" si="4"/>
        <v>0</v>
      </c>
      <c r="S24" s="22">
        <f t="shared" si="7"/>
        <v>1100</v>
      </c>
      <c r="T24" s="22">
        <v>1100</v>
      </c>
      <c r="U24" s="22"/>
      <c r="V24" s="22">
        <f t="shared" si="8"/>
        <v>1100</v>
      </c>
      <c r="W24" s="22">
        <v>1100</v>
      </c>
      <c r="X24" s="22"/>
      <c r="Y24" s="47"/>
    </row>
    <row r="25" spans="1:25" s="5" customFormat="1" ht="17.25" customHeight="1">
      <c r="A25" s="8"/>
      <c r="B25" s="9"/>
      <c r="C25" s="9"/>
      <c r="D25" s="35"/>
      <c r="E25" s="18" t="s">
        <v>306</v>
      </c>
      <c r="F25" s="88" t="s">
        <v>305</v>
      </c>
      <c r="G25" s="10">
        <f t="shared" si="5"/>
        <v>1507.97</v>
      </c>
      <c r="H25" s="10">
        <v>1507.97</v>
      </c>
      <c r="I25" s="10"/>
      <c r="J25" s="10">
        <f t="shared" si="6"/>
        <v>2000</v>
      </c>
      <c r="K25" s="10">
        <v>2000</v>
      </c>
      <c r="L25" s="10"/>
      <c r="M25" s="199">
        <f t="shared" si="1"/>
        <v>1500</v>
      </c>
      <c r="N25" s="199">
        <v>1500</v>
      </c>
      <c r="O25" s="199"/>
      <c r="P25" s="76">
        <f t="shared" si="2"/>
        <v>-500</v>
      </c>
      <c r="Q25" s="76">
        <f t="shared" si="3"/>
        <v>-500</v>
      </c>
      <c r="R25" s="76">
        <f t="shared" si="4"/>
        <v>0</v>
      </c>
      <c r="S25" s="22">
        <f t="shared" si="7"/>
        <v>1500</v>
      </c>
      <c r="T25" s="22">
        <v>1500</v>
      </c>
      <c r="U25" s="22"/>
      <c r="V25" s="22">
        <f t="shared" si="8"/>
        <v>1500</v>
      </c>
      <c r="W25" s="22">
        <v>1500</v>
      </c>
      <c r="X25" s="22"/>
      <c r="Y25" s="47" t="s">
        <v>515</v>
      </c>
    </row>
    <row r="26" spans="1:25" s="5" customFormat="1" ht="17.25" customHeight="1">
      <c r="A26" s="8"/>
      <c r="B26" s="9"/>
      <c r="C26" s="9"/>
      <c r="D26" s="35"/>
      <c r="E26" s="159" t="s">
        <v>308</v>
      </c>
      <c r="F26" s="88" t="s">
        <v>307</v>
      </c>
      <c r="G26" s="10">
        <f t="shared" si="5"/>
        <v>0</v>
      </c>
      <c r="H26" s="10">
        <v>0</v>
      </c>
      <c r="I26" s="10"/>
      <c r="J26" s="10">
        <f t="shared" si="6"/>
        <v>0</v>
      </c>
      <c r="K26" s="10">
        <v>0</v>
      </c>
      <c r="L26" s="10"/>
      <c r="M26" s="199">
        <f>N26</f>
        <v>0</v>
      </c>
      <c r="N26" s="199">
        <v>0</v>
      </c>
      <c r="O26" s="199"/>
      <c r="P26" s="76">
        <f t="shared" si="2"/>
        <v>0</v>
      </c>
      <c r="Q26" s="76">
        <f t="shared" si="3"/>
        <v>0</v>
      </c>
      <c r="R26" s="76"/>
      <c r="S26" s="22">
        <f t="shared" si="7"/>
        <v>800</v>
      </c>
      <c r="T26" s="22">
        <v>800</v>
      </c>
      <c r="U26" s="22"/>
      <c r="V26" s="22">
        <f t="shared" si="8"/>
        <v>850</v>
      </c>
      <c r="W26" s="22">
        <v>850</v>
      </c>
      <c r="X26" s="22"/>
      <c r="Y26" s="47"/>
    </row>
    <row r="27" spans="1:25" s="5" customFormat="1" ht="17.25" customHeight="1">
      <c r="A27" s="8"/>
      <c r="B27" s="9"/>
      <c r="C27" s="9"/>
      <c r="D27" s="35"/>
      <c r="E27" s="186" t="s">
        <v>500</v>
      </c>
      <c r="F27" s="88" t="s">
        <v>309</v>
      </c>
      <c r="G27" s="10">
        <f t="shared" si="5"/>
        <v>3643.33</v>
      </c>
      <c r="H27" s="10">
        <v>3643.33</v>
      </c>
      <c r="I27" s="10"/>
      <c r="J27" s="10">
        <f t="shared" si="6"/>
        <v>3000</v>
      </c>
      <c r="K27" s="10">
        <v>3000</v>
      </c>
      <c r="L27" s="10"/>
      <c r="M27" s="199">
        <f>N27</f>
        <v>10000</v>
      </c>
      <c r="N27" s="199">
        <v>10000</v>
      </c>
      <c r="O27" s="199"/>
      <c r="P27" s="76">
        <f t="shared" si="2"/>
        <v>7000</v>
      </c>
      <c r="Q27" s="76">
        <f t="shared" si="3"/>
        <v>7000</v>
      </c>
      <c r="R27" s="76"/>
      <c r="S27" s="22">
        <f t="shared" si="7"/>
        <v>7000</v>
      </c>
      <c r="T27" s="22">
        <v>7000</v>
      </c>
      <c r="U27" s="22"/>
      <c r="V27" s="22">
        <f t="shared" si="8"/>
        <v>15000</v>
      </c>
      <c r="W27" s="22">
        <v>15000</v>
      </c>
      <c r="X27" s="22"/>
      <c r="Y27" s="47"/>
    </row>
    <row r="28" spans="1:25" s="5" customFormat="1" ht="17.25" customHeight="1">
      <c r="A28" s="8"/>
      <c r="B28" s="9"/>
      <c r="C28" s="9"/>
      <c r="D28" s="35"/>
      <c r="E28" s="42" t="s">
        <v>310</v>
      </c>
      <c r="F28" s="88" t="s">
        <v>311</v>
      </c>
      <c r="G28" s="10">
        <f t="shared" si="5"/>
        <v>9830.4</v>
      </c>
      <c r="H28" s="10">
        <v>9830.4</v>
      </c>
      <c r="I28" s="10"/>
      <c r="J28" s="10">
        <f t="shared" si="6"/>
        <v>11000</v>
      </c>
      <c r="K28" s="10">
        <v>11000</v>
      </c>
      <c r="L28" s="10"/>
      <c r="M28" s="199">
        <f t="shared" si="1"/>
        <v>6500</v>
      </c>
      <c r="N28" s="199">
        <v>6500</v>
      </c>
      <c r="O28" s="199"/>
      <c r="P28" s="76">
        <f t="shared" si="2"/>
        <v>-4500</v>
      </c>
      <c r="Q28" s="76">
        <f t="shared" si="3"/>
        <v>-4500</v>
      </c>
      <c r="R28" s="76">
        <f t="shared" si="4"/>
        <v>0</v>
      </c>
      <c r="S28" s="22">
        <f t="shared" si="7"/>
        <v>6500</v>
      </c>
      <c r="T28" s="22">
        <v>6500</v>
      </c>
      <c r="U28" s="22"/>
      <c r="V28" s="22">
        <f t="shared" si="8"/>
        <v>6500</v>
      </c>
      <c r="W28" s="22">
        <v>6500</v>
      </c>
      <c r="X28" s="22"/>
      <c r="Y28" s="47"/>
    </row>
    <row r="29" spans="1:25" s="5" customFormat="1" ht="17.25" customHeight="1">
      <c r="A29" s="8"/>
      <c r="B29" s="9"/>
      <c r="C29" s="9"/>
      <c r="D29" s="35"/>
      <c r="E29" s="157" t="s">
        <v>462</v>
      </c>
      <c r="F29" s="88" t="s">
        <v>312</v>
      </c>
      <c r="G29" s="10">
        <f t="shared" si="5"/>
        <v>19.920000000000002</v>
      </c>
      <c r="H29" s="10">
        <v>19.920000000000002</v>
      </c>
      <c r="I29" s="10"/>
      <c r="J29" s="10">
        <f t="shared" si="6"/>
        <v>100</v>
      </c>
      <c r="K29" s="10">
        <v>100</v>
      </c>
      <c r="L29" s="10"/>
      <c r="M29" s="199">
        <f>N29</f>
        <v>100</v>
      </c>
      <c r="N29" s="199">
        <v>100</v>
      </c>
      <c r="O29" s="199"/>
      <c r="P29" s="76">
        <f t="shared" si="2"/>
        <v>0</v>
      </c>
      <c r="Q29" s="76">
        <f t="shared" si="3"/>
        <v>0</v>
      </c>
      <c r="R29" s="76"/>
      <c r="S29" s="22">
        <f t="shared" si="7"/>
        <v>300</v>
      </c>
      <c r="T29" s="22">
        <v>300</v>
      </c>
      <c r="U29" s="22"/>
      <c r="V29" s="22">
        <f t="shared" si="8"/>
        <v>500</v>
      </c>
      <c r="W29" s="22">
        <v>500</v>
      </c>
      <c r="X29" s="22"/>
      <c r="Y29" s="47"/>
    </row>
    <row r="30" spans="1:25" s="5" customFormat="1" ht="21" customHeight="1">
      <c r="A30" s="8"/>
      <c r="B30" s="9"/>
      <c r="C30" s="9"/>
      <c r="D30" s="35"/>
      <c r="E30" s="42" t="s">
        <v>317</v>
      </c>
      <c r="F30" s="88" t="s">
        <v>316</v>
      </c>
      <c r="G30" s="10">
        <f t="shared" si="5"/>
        <v>12330.38</v>
      </c>
      <c r="H30" s="10">
        <v>12330.38</v>
      </c>
      <c r="I30" s="10"/>
      <c r="J30" s="10">
        <f t="shared" si="6"/>
        <v>14000</v>
      </c>
      <c r="K30" s="10">
        <v>14000</v>
      </c>
      <c r="L30" s="10"/>
      <c r="M30" s="199">
        <f t="shared" si="1"/>
        <v>14000</v>
      </c>
      <c r="N30" s="199">
        <v>14000</v>
      </c>
      <c r="O30" s="199"/>
      <c r="P30" s="76">
        <f t="shared" si="2"/>
        <v>0</v>
      </c>
      <c r="Q30" s="76">
        <f t="shared" si="3"/>
        <v>0</v>
      </c>
      <c r="R30" s="76">
        <f t="shared" si="4"/>
        <v>0</v>
      </c>
      <c r="S30" s="22">
        <f t="shared" si="7"/>
        <v>15000</v>
      </c>
      <c r="T30" s="22">
        <v>15000</v>
      </c>
      <c r="U30" s="22"/>
      <c r="V30" s="22">
        <f t="shared" si="8"/>
        <v>15000</v>
      </c>
      <c r="W30" s="22">
        <v>15000</v>
      </c>
      <c r="X30" s="22"/>
      <c r="Y30" s="47"/>
    </row>
    <row r="31" spans="1:25" s="5" customFormat="1" ht="16.5" customHeight="1">
      <c r="A31" s="8"/>
      <c r="B31" s="9"/>
      <c r="C31" s="9"/>
      <c r="D31" s="35"/>
      <c r="E31" s="42" t="s">
        <v>319</v>
      </c>
      <c r="F31" s="88" t="s">
        <v>318</v>
      </c>
      <c r="G31" s="10">
        <f t="shared" si="5"/>
        <v>4103.3999999999996</v>
      </c>
      <c r="H31" s="10">
        <v>4103.3999999999996</v>
      </c>
      <c r="I31" s="10"/>
      <c r="J31" s="10">
        <f t="shared" si="6"/>
        <v>2000</v>
      </c>
      <c r="K31" s="10">
        <v>2000</v>
      </c>
      <c r="L31" s="10"/>
      <c r="M31" s="199">
        <f t="shared" si="1"/>
        <v>6000</v>
      </c>
      <c r="N31" s="199">
        <v>6000</v>
      </c>
      <c r="O31" s="199"/>
      <c r="P31" s="76">
        <f t="shared" si="2"/>
        <v>4000</v>
      </c>
      <c r="Q31" s="76">
        <f t="shared" si="3"/>
        <v>4000</v>
      </c>
      <c r="R31" s="76">
        <f t="shared" si="4"/>
        <v>0</v>
      </c>
      <c r="S31" s="22">
        <f t="shared" si="7"/>
        <v>6500</v>
      </c>
      <c r="T31" s="22">
        <v>6500</v>
      </c>
      <c r="U31" s="22"/>
      <c r="V31" s="22">
        <f t="shared" si="8"/>
        <v>4500</v>
      </c>
      <c r="W31" s="22">
        <v>4500</v>
      </c>
      <c r="X31" s="22"/>
      <c r="Y31" s="47"/>
    </row>
    <row r="32" spans="1:25" s="5" customFormat="1" ht="16.5" customHeight="1">
      <c r="A32" s="8"/>
      <c r="B32" s="9"/>
      <c r="C32" s="9"/>
      <c r="D32" s="35"/>
      <c r="E32" s="42" t="s">
        <v>321</v>
      </c>
      <c r="F32" s="88" t="s">
        <v>320</v>
      </c>
      <c r="G32" s="10">
        <f t="shared" si="5"/>
        <v>9857.8799999999992</v>
      </c>
      <c r="H32" s="10">
        <v>9857.8799999999992</v>
      </c>
      <c r="I32" s="10"/>
      <c r="J32" s="10">
        <f t="shared" si="6"/>
        <v>12000</v>
      </c>
      <c r="K32" s="10">
        <v>12000</v>
      </c>
      <c r="L32" s="10"/>
      <c r="M32" s="199">
        <f t="shared" si="1"/>
        <v>12000</v>
      </c>
      <c r="N32" s="199">
        <v>12000</v>
      </c>
      <c r="O32" s="199"/>
      <c r="P32" s="76">
        <f t="shared" si="2"/>
        <v>0</v>
      </c>
      <c r="Q32" s="76">
        <f t="shared" si="3"/>
        <v>0</v>
      </c>
      <c r="R32" s="76">
        <f t="shared" si="4"/>
        <v>0</v>
      </c>
      <c r="S32" s="22">
        <f t="shared" si="7"/>
        <v>9500</v>
      </c>
      <c r="T32" s="22">
        <v>9500</v>
      </c>
      <c r="U32" s="22"/>
      <c r="V32" s="22">
        <f t="shared" si="8"/>
        <v>10500</v>
      </c>
      <c r="W32" s="22">
        <v>10500</v>
      </c>
      <c r="X32" s="22"/>
      <c r="Y32" s="47"/>
    </row>
    <row r="33" spans="1:25" s="5" customFormat="1" ht="16.5" customHeight="1">
      <c r="A33" s="8"/>
      <c r="B33" s="9"/>
      <c r="C33" s="9"/>
      <c r="D33" s="35"/>
      <c r="E33" s="42" t="s">
        <v>323</v>
      </c>
      <c r="F33" s="88" t="s">
        <v>322</v>
      </c>
      <c r="G33" s="350">
        <f t="shared" si="5"/>
        <v>1251.68</v>
      </c>
      <c r="H33" s="350">
        <v>1251.68</v>
      </c>
      <c r="I33" s="10"/>
      <c r="J33" s="10">
        <f t="shared" si="6"/>
        <v>1450</v>
      </c>
      <c r="K33" s="10">
        <v>1450</v>
      </c>
      <c r="L33" s="10"/>
      <c r="M33" s="199">
        <f t="shared" si="1"/>
        <v>1450</v>
      </c>
      <c r="N33" s="199">
        <v>1450</v>
      </c>
      <c r="O33" s="199"/>
      <c r="P33" s="76">
        <f t="shared" si="2"/>
        <v>0</v>
      </c>
      <c r="Q33" s="76">
        <f t="shared" si="3"/>
        <v>0</v>
      </c>
      <c r="R33" s="76">
        <f t="shared" si="4"/>
        <v>0</v>
      </c>
      <c r="S33" s="22">
        <f t="shared" si="7"/>
        <v>950</v>
      </c>
      <c r="T33" s="22">
        <v>950</v>
      </c>
      <c r="U33" s="22"/>
      <c r="V33" s="22">
        <f t="shared" si="8"/>
        <v>980</v>
      </c>
      <c r="W33" s="22">
        <v>980</v>
      </c>
      <c r="X33" s="22"/>
      <c r="Y33" s="47"/>
    </row>
    <row r="34" spans="1:25" s="5" customFormat="1" ht="16.5" customHeight="1">
      <c r="A34" s="8"/>
      <c r="B34" s="9"/>
      <c r="C34" s="9"/>
      <c r="D34" s="35"/>
      <c r="E34" s="42" t="s">
        <v>421</v>
      </c>
      <c r="F34" s="88">
        <v>4657</v>
      </c>
      <c r="G34" s="50">
        <f t="shared" si="5"/>
        <v>0</v>
      </c>
      <c r="H34" s="50">
        <v>0</v>
      </c>
      <c r="I34" s="10"/>
      <c r="J34" s="10">
        <f t="shared" si="6"/>
        <v>0</v>
      </c>
      <c r="K34" s="10">
        <v>0</v>
      </c>
      <c r="L34" s="10"/>
      <c r="M34" s="199">
        <f t="shared" si="1"/>
        <v>0</v>
      </c>
      <c r="N34" s="199">
        <v>0</v>
      </c>
      <c r="O34" s="199"/>
      <c r="P34" s="76">
        <f t="shared" si="2"/>
        <v>0</v>
      </c>
      <c r="Q34" s="76">
        <f t="shared" si="3"/>
        <v>0</v>
      </c>
      <c r="R34" s="76">
        <f t="shared" si="4"/>
        <v>0</v>
      </c>
      <c r="S34" s="22">
        <f t="shared" si="7"/>
        <v>0</v>
      </c>
      <c r="T34" s="22">
        <v>0</v>
      </c>
      <c r="U34" s="22"/>
      <c r="V34" s="22">
        <f t="shared" si="8"/>
        <v>0</v>
      </c>
      <c r="W34" s="22">
        <v>0</v>
      </c>
      <c r="X34" s="22"/>
      <c r="Y34" s="47"/>
    </row>
    <row r="35" spans="1:25" s="5" customFormat="1" ht="16.5" customHeight="1">
      <c r="A35" s="8"/>
      <c r="B35" s="9"/>
      <c r="C35" s="9"/>
      <c r="D35" s="35"/>
      <c r="E35" s="42" t="s">
        <v>332</v>
      </c>
      <c r="F35" s="88" t="s">
        <v>333</v>
      </c>
      <c r="G35" s="50">
        <f t="shared" si="5"/>
        <v>0</v>
      </c>
      <c r="H35" s="50">
        <v>0</v>
      </c>
      <c r="I35" s="10"/>
      <c r="J35" s="10">
        <f t="shared" si="6"/>
        <v>300</v>
      </c>
      <c r="K35" s="10">
        <v>300</v>
      </c>
      <c r="L35" s="10"/>
      <c r="M35" s="199">
        <f>N35</f>
        <v>300</v>
      </c>
      <c r="N35" s="199">
        <v>300</v>
      </c>
      <c r="O35" s="199"/>
      <c r="P35" s="76">
        <f t="shared" si="2"/>
        <v>0</v>
      </c>
      <c r="Q35" s="76">
        <f t="shared" si="3"/>
        <v>0</v>
      </c>
      <c r="R35" s="76"/>
      <c r="S35" s="22"/>
      <c r="T35" s="22"/>
      <c r="U35" s="22"/>
      <c r="V35" s="22"/>
      <c r="W35" s="22"/>
      <c r="X35" s="22"/>
      <c r="Y35" s="47"/>
    </row>
    <row r="36" spans="1:25" s="5" customFormat="1" ht="16.5" customHeight="1">
      <c r="A36" s="8"/>
      <c r="B36" s="9"/>
      <c r="C36" s="9"/>
      <c r="D36" s="35"/>
      <c r="E36" s="86" t="s">
        <v>429</v>
      </c>
      <c r="F36" s="88">
        <v>5113</v>
      </c>
      <c r="G36" s="50">
        <f t="shared" si="5"/>
        <v>549969.9</v>
      </c>
      <c r="H36" s="50">
        <v>0</v>
      </c>
      <c r="I36" s="10">
        <v>549969.9</v>
      </c>
      <c r="J36" s="10">
        <f>L36</f>
        <v>0</v>
      </c>
      <c r="K36" s="10"/>
      <c r="L36" s="10">
        <v>0</v>
      </c>
      <c r="M36" s="199">
        <f>O36</f>
        <v>0</v>
      </c>
      <c r="N36" s="199"/>
      <c r="O36" s="199">
        <v>0</v>
      </c>
      <c r="P36" s="76">
        <f t="shared" si="2"/>
        <v>0</v>
      </c>
      <c r="Q36" s="76">
        <f t="shared" si="3"/>
        <v>0</v>
      </c>
      <c r="R36" s="76">
        <f t="shared" si="4"/>
        <v>0</v>
      </c>
      <c r="S36" s="22">
        <f t="shared" si="7"/>
        <v>0</v>
      </c>
      <c r="T36" s="22"/>
      <c r="U36" s="22">
        <v>0</v>
      </c>
      <c r="V36" s="22">
        <f>X36</f>
        <v>0</v>
      </c>
      <c r="W36" s="22"/>
      <c r="X36" s="22"/>
      <c r="Y36" s="47"/>
    </row>
    <row r="37" spans="1:25" s="5" customFormat="1" ht="16.5" customHeight="1">
      <c r="A37" s="8"/>
      <c r="B37" s="9"/>
      <c r="C37" s="9"/>
      <c r="D37" s="35"/>
      <c r="E37" s="42" t="s">
        <v>343</v>
      </c>
      <c r="F37" s="88" t="s">
        <v>342</v>
      </c>
      <c r="G37" s="50">
        <f t="shared" si="5"/>
        <v>2265.6</v>
      </c>
      <c r="H37" s="177">
        <v>0</v>
      </c>
      <c r="I37" s="50">
        <v>2265.6</v>
      </c>
      <c r="J37" s="10">
        <f>K37+L37</f>
        <v>0</v>
      </c>
      <c r="K37" s="10"/>
      <c r="L37" s="10">
        <v>0</v>
      </c>
      <c r="M37" s="199">
        <f t="shared" si="1"/>
        <v>0</v>
      </c>
      <c r="N37" s="199">
        <v>0</v>
      </c>
      <c r="O37" s="199">
        <v>0</v>
      </c>
      <c r="P37" s="76">
        <f t="shared" si="2"/>
        <v>0</v>
      </c>
      <c r="Q37" s="76">
        <f t="shared" si="3"/>
        <v>0</v>
      </c>
      <c r="R37" s="76">
        <f t="shared" si="4"/>
        <v>0</v>
      </c>
      <c r="S37" s="22">
        <f t="shared" si="7"/>
        <v>0</v>
      </c>
      <c r="T37" s="22"/>
      <c r="U37" s="22">
        <v>0</v>
      </c>
      <c r="V37" s="22">
        <f>X36</f>
        <v>0</v>
      </c>
      <c r="W37" s="22"/>
      <c r="X37" s="22"/>
      <c r="Y37" s="47"/>
    </row>
    <row r="38" spans="1:25" s="5" customFormat="1" ht="16.5" customHeight="1">
      <c r="A38" s="8"/>
      <c r="B38" s="9"/>
      <c r="C38" s="9"/>
      <c r="D38" s="35"/>
      <c r="E38" s="21" t="s">
        <v>347</v>
      </c>
      <c r="F38" s="88" t="s">
        <v>346</v>
      </c>
      <c r="G38" s="50">
        <f>I38</f>
        <v>0</v>
      </c>
      <c r="H38" s="177"/>
      <c r="I38" s="50">
        <v>0</v>
      </c>
      <c r="J38" s="10"/>
      <c r="K38" s="10"/>
      <c r="L38" s="10"/>
      <c r="M38" s="199"/>
      <c r="N38" s="199"/>
      <c r="O38" s="199"/>
      <c r="P38" s="76"/>
      <c r="Q38" s="76"/>
      <c r="R38" s="76"/>
      <c r="S38" s="22"/>
      <c r="T38" s="22"/>
      <c r="U38" s="22"/>
      <c r="V38" s="22"/>
      <c r="W38" s="22"/>
      <c r="X38" s="22"/>
      <c r="Y38" s="47"/>
    </row>
    <row r="39" spans="1:25" s="77" customFormat="1" ht="18.75" customHeight="1">
      <c r="A39" s="233" t="s">
        <v>179</v>
      </c>
      <c r="B39" s="234" t="s">
        <v>169</v>
      </c>
      <c r="C39" s="234" t="s">
        <v>178</v>
      </c>
      <c r="D39" s="234" t="s">
        <v>170</v>
      </c>
      <c r="E39" s="235" t="s">
        <v>180</v>
      </c>
      <c r="F39" s="236"/>
      <c r="G39" s="237">
        <f>H39+I39</f>
        <v>89561.040000000008</v>
      </c>
      <c r="H39" s="237">
        <f>H41+H54</f>
        <v>66747.010000000009</v>
      </c>
      <c r="I39" s="237">
        <f>I41+I54</f>
        <v>22814.03</v>
      </c>
      <c r="J39" s="237">
        <f>K39+L39</f>
        <v>79362.5</v>
      </c>
      <c r="K39" s="237">
        <f>K41+K54</f>
        <v>79362.5</v>
      </c>
      <c r="L39" s="237">
        <f>L54</f>
        <v>0</v>
      </c>
      <c r="M39" s="238">
        <f t="shared" si="1"/>
        <v>177957.6</v>
      </c>
      <c r="N39" s="238">
        <f>N41+N54</f>
        <v>76682</v>
      </c>
      <c r="O39" s="238">
        <f>O54</f>
        <v>101275.6</v>
      </c>
      <c r="P39" s="239">
        <f>M39-J39</f>
        <v>98595.1</v>
      </c>
      <c r="Q39" s="239">
        <f>N39-K39</f>
        <v>-2680.5</v>
      </c>
      <c r="R39" s="239">
        <f>O39-L39</f>
        <v>101275.6</v>
      </c>
      <c r="S39" s="239">
        <f>T39+U39</f>
        <v>83925</v>
      </c>
      <c r="T39" s="239">
        <f>T41+T54</f>
        <v>83925</v>
      </c>
      <c r="U39" s="239">
        <f>U54</f>
        <v>0</v>
      </c>
      <c r="V39" s="239">
        <f>W39+X39</f>
        <v>92815.4</v>
      </c>
      <c r="W39" s="239">
        <f>W41+W54</f>
        <v>92815.4</v>
      </c>
      <c r="X39" s="239">
        <f>X54</f>
        <v>0</v>
      </c>
      <c r="Y39" s="240"/>
    </row>
    <row r="40" spans="1:25" ht="12.75" customHeight="1">
      <c r="A40" s="17"/>
      <c r="B40" s="19"/>
      <c r="C40" s="19"/>
      <c r="D40" s="39"/>
      <c r="E40" s="40" t="s">
        <v>175</v>
      </c>
      <c r="F40" s="90"/>
      <c r="G40" s="39"/>
      <c r="H40" s="39"/>
      <c r="I40" s="39"/>
      <c r="J40" s="39"/>
      <c r="K40" s="39"/>
      <c r="L40" s="39"/>
      <c r="M40" s="199"/>
      <c r="N40" s="199"/>
      <c r="O40" s="199"/>
      <c r="P40" s="76"/>
      <c r="Q40" s="76"/>
      <c r="R40" s="76"/>
      <c r="S40" s="22"/>
      <c r="T40" s="22"/>
      <c r="U40" s="22"/>
      <c r="V40" s="22"/>
      <c r="W40" s="22"/>
      <c r="X40" s="22"/>
      <c r="Y40" s="48"/>
    </row>
    <row r="41" spans="1:25" s="74" customFormat="1" ht="23.25" customHeight="1">
      <c r="A41" s="114" t="s">
        <v>181</v>
      </c>
      <c r="B41" s="103" t="s">
        <v>169</v>
      </c>
      <c r="C41" s="103" t="s">
        <v>178</v>
      </c>
      <c r="D41" s="103" t="s">
        <v>173</v>
      </c>
      <c r="E41" s="115" t="s">
        <v>182</v>
      </c>
      <c r="F41" s="116"/>
      <c r="G41" s="117">
        <f>G43</f>
        <v>5997</v>
      </c>
      <c r="H41" s="117">
        <f>H43</f>
        <v>5997</v>
      </c>
      <c r="I41" s="117">
        <f>I43</f>
        <v>0</v>
      </c>
      <c r="J41" s="117">
        <f>K41</f>
        <v>5997</v>
      </c>
      <c r="K41" s="117">
        <f>K43</f>
        <v>5997</v>
      </c>
      <c r="L41" s="117"/>
      <c r="M41" s="198">
        <f t="shared" si="1"/>
        <v>5997</v>
      </c>
      <c r="N41" s="198">
        <v>5997</v>
      </c>
      <c r="O41" s="198"/>
      <c r="P41" s="76">
        <f>M41-J41</f>
        <v>0</v>
      </c>
      <c r="Q41" s="76">
        <f>N41-K41</f>
        <v>0</v>
      </c>
      <c r="R41" s="76">
        <f>O41-L41</f>
        <v>0</v>
      </c>
      <c r="S41" s="76">
        <f>T41</f>
        <v>5997</v>
      </c>
      <c r="T41" s="76">
        <f>T43</f>
        <v>5997</v>
      </c>
      <c r="U41" s="76"/>
      <c r="V41" s="76">
        <f>W41</f>
        <v>5997</v>
      </c>
      <c r="W41" s="76">
        <f>W43</f>
        <v>5997</v>
      </c>
      <c r="X41" s="76"/>
      <c r="Y41" s="420" t="s">
        <v>483</v>
      </c>
    </row>
    <row r="42" spans="1:25" ht="12.75" customHeight="1">
      <c r="A42" s="17"/>
      <c r="B42" s="19"/>
      <c r="C42" s="19"/>
      <c r="D42" s="39"/>
      <c r="E42" s="40" t="s">
        <v>4</v>
      </c>
      <c r="F42" s="90"/>
      <c r="G42" s="39"/>
      <c r="H42" s="39"/>
      <c r="I42" s="39"/>
      <c r="J42" s="39"/>
      <c r="K42" s="39"/>
      <c r="L42" s="39"/>
      <c r="M42" s="199"/>
      <c r="N42" s="199"/>
      <c r="O42" s="199"/>
      <c r="P42" s="76"/>
      <c r="Q42" s="76"/>
      <c r="R42" s="76"/>
      <c r="S42" s="22"/>
      <c r="T42" s="22"/>
      <c r="U42" s="22"/>
      <c r="V42" s="22"/>
      <c r="W42" s="22"/>
      <c r="X42" s="22"/>
      <c r="Y42" s="420"/>
    </row>
    <row r="43" spans="1:25" s="77" customFormat="1" ht="47.25" customHeight="1">
      <c r="A43" s="120"/>
      <c r="B43" s="75"/>
      <c r="C43" s="75"/>
      <c r="D43" s="112"/>
      <c r="E43" s="119" t="s">
        <v>376</v>
      </c>
      <c r="F43" s="121"/>
      <c r="G43" s="122">
        <f>H43+I43</f>
        <v>5997</v>
      </c>
      <c r="H43" s="122">
        <f>H44+H45+H46+H47+H48+H49+H50+H51</f>
        <v>5997</v>
      </c>
      <c r="I43" s="122">
        <f>I52+I53</f>
        <v>0</v>
      </c>
      <c r="J43" s="122">
        <f>K43</f>
        <v>5997</v>
      </c>
      <c r="K43" s="122">
        <f>K44</f>
        <v>5997</v>
      </c>
      <c r="L43" s="122"/>
      <c r="M43" s="198">
        <f t="shared" si="1"/>
        <v>5997</v>
      </c>
      <c r="N43" s="198">
        <f>N44</f>
        <v>5997</v>
      </c>
      <c r="O43" s="198"/>
      <c r="P43" s="76">
        <f t="shared" ref="P43:P54" si="9">M43-J43</f>
        <v>0</v>
      </c>
      <c r="Q43" s="76">
        <f t="shared" ref="Q43:Q54" si="10">N43-K43</f>
        <v>0</v>
      </c>
      <c r="R43" s="76">
        <f t="shared" ref="R43:R54" si="11">O43-L43</f>
        <v>0</v>
      </c>
      <c r="S43" s="76">
        <f>T43</f>
        <v>5997</v>
      </c>
      <c r="T43" s="76">
        <f>T44</f>
        <v>5997</v>
      </c>
      <c r="U43" s="76"/>
      <c r="V43" s="76">
        <f>W43</f>
        <v>5997</v>
      </c>
      <c r="W43" s="76">
        <f>W44</f>
        <v>5997</v>
      </c>
      <c r="X43" s="76"/>
      <c r="Y43" s="420"/>
    </row>
    <row r="44" spans="1:25" s="5" customFormat="1" ht="16.5" customHeight="1">
      <c r="A44" s="8"/>
      <c r="B44" s="9"/>
      <c r="C44" s="9"/>
      <c r="D44" s="35"/>
      <c r="E44" s="42" t="s">
        <v>283</v>
      </c>
      <c r="F44" s="90" t="s">
        <v>282</v>
      </c>
      <c r="G44" s="35">
        <f>H44+I44</f>
        <v>5997</v>
      </c>
      <c r="H44" s="35">
        <v>5997</v>
      </c>
      <c r="I44" s="43"/>
      <c r="J44" s="35">
        <f>K44</f>
        <v>5997</v>
      </c>
      <c r="K44" s="35">
        <v>5997</v>
      </c>
      <c r="L44" s="43"/>
      <c r="M44" s="199">
        <f t="shared" si="1"/>
        <v>5997</v>
      </c>
      <c r="N44" s="199">
        <v>5997</v>
      </c>
      <c r="O44" s="199"/>
      <c r="P44" s="76">
        <f t="shared" si="9"/>
        <v>0</v>
      </c>
      <c r="Q44" s="76">
        <f t="shared" si="10"/>
        <v>0</v>
      </c>
      <c r="R44" s="76">
        <f t="shared" si="11"/>
        <v>0</v>
      </c>
      <c r="S44" s="22">
        <f>T44</f>
        <v>5997</v>
      </c>
      <c r="T44" s="22">
        <v>5997</v>
      </c>
      <c r="U44" s="22"/>
      <c r="V44" s="22">
        <f>W44</f>
        <v>5997</v>
      </c>
      <c r="W44" s="22">
        <v>5997</v>
      </c>
      <c r="X44" s="22"/>
      <c r="Y44" s="420"/>
    </row>
    <row r="45" spans="1:25" s="5" customFormat="1" ht="18" customHeight="1">
      <c r="A45" s="8"/>
      <c r="B45" s="9"/>
      <c r="C45" s="9"/>
      <c r="D45" s="35"/>
      <c r="E45" s="86" t="s">
        <v>422</v>
      </c>
      <c r="F45" s="88">
        <v>4212</v>
      </c>
      <c r="G45" s="35">
        <f t="shared" ref="G45:G53" si="12">H45+I45</f>
        <v>0</v>
      </c>
      <c r="H45" s="35">
        <v>0</v>
      </c>
      <c r="I45" s="43"/>
      <c r="J45" s="35">
        <f t="shared" ref="J45:J53" si="13">K45</f>
        <v>0</v>
      </c>
      <c r="K45" s="35">
        <v>0</v>
      </c>
      <c r="L45" s="43"/>
      <c r="M45" s="199">
        <f t="shared" si="1"/>
        <v>0</v>
      </c>
      <c r="N45" s="199">
        <v>0</v>
      </c>
      <c r="O45" s="199"/>
      <c r="P45" s="76">
        <f t="shared" si="9"/>
        <v>0</v>
      </c>
      <c r="Q45" s="76">
        <f t="shared" si="10"/>
        <v>0</v>
      </c>
      <c r="R45" s="76">
        <f t="shared" si="11"/>
        <v>0</v>
      </c>
      <c r="S45" s="22">
        <f t="shared" ref="S45:S76" si="14">T45</f>
        <v>0</v>
      </c>
      <c r="T45" s="22">
        <f t="shared" ref="T45:V53" si="15">U45</f>
        <v>0</v>
      </c>
      <c r="U45" s="22"/>
      <c r="V45" s="22">
        <f t="shared" si="15"/>
        <v>0</v>
      </c>
      <c r="W45" s="22">
        <v>0</v>
      </c>
      <c r="X45" s="22"/>
      <c r="Y45" s="47"/>
    </row>
    <row r="46" spans="1:25" s="5" customFormat="1" ht="18" customHeight="1">
      <c r="A46" s="8"/>
      <c r="B46" s="9"/>
      <c r="C46" s="9"/>
      <c r="D46" s="35"/>
      <c r="E46" s="86" t="s">
        <v>423</v>
      </c>
      <c r="F46" s="88" t="s">
        <v>288</v>
      </c>
      <c r="G46" s="35">
        <f t="shared" si="12"/>
        <v>0</v>
      </c>
      <c r="H46" s="35">
        <v>0</v>
      </c>
      <c r="I46" s="43"/>
      <c r="J46" s="35">
        <f t="shared" si="13"/>
        <v>0</v>
      </c>
      <c r="K46" s="35">
        <v>0</v>
      </c>
      <c r="L46" s="43"/>
      <c r="M46" s="199">
        <f t="shared" si="1"/>
        <v>0</v>
      </c>
      <c r="N46" s="199">
        <v>0</v>
      </c>
      <c r="O46" s="199"/>
      <c r="P46" s="76">
        <f t="shared" si="9"/>
        <v>0</v>
      </c>
      <c r="Q46" s="76">
        <f t="shared" si="10"/>
        <v>0</v>
      </c>
      <c r="R46" s="76">
        <f t="shared" si="11"/>
        <v>0</v>
      </c>
      <c r="S46" s="22">
        <f t="shared" si="14"/>
        <v>0</v>
      </c>
      <c r="T46" s="22">
        <f t="shared" si="15"/>
        <v>0</v>
      </c>
      <c r="U46" s="22"/>
      <c r="V46" s="22">
        <f t="shared" si="15"/>
        <v>0</v>
      </c>
      <c r="W46" s="22">
        <v>0</v>
      </c>
      <c r="X46" s="22"/>
      <c r="Y46" s="47"/>
    </row>
    <row r="47" spans="1:25" s="5" customFormat="1" ht="18" customHeight="1">
      <c r="A47" s="8"/>
      <c r="B47" s="9"/>
      <c r="C47" s="9"/>
      <c r="D47" s="35"/>
      <c r="E47" s="86" t="s">
        <v>424</v>
      </c>
      <c r="F47" s="88" t="s">
        <v>290</v>
      </c>
      <c r="G47" s="35">
        <f t="shared" si="12"/>
        <v>0</v>
      </c>
      <c r="H47" s="35">
        <v>0</v>
      </c>
      <c r="I47" s="43"/>
      <c r="J47" s="35">
        <f t="shared" si="13"/>
        <v>0</v>
      </c>
      <c r="K47" s="35">
        <v>0</v>
      </c>
      <c r="L47" s="43"/>
      <c r="M47" s="199">
        <f t="shared" si="1"/>
        <v>0</v>
      </c>
      <c r="N47" s="199">
        <v>0</v>
      </c>
      <c r="O47" s="199"/>
      <c r="P47" s="76">
        <f t="shared" si="9"/>
        <v>0</v>
      </c>
      <c r="Q47" s="76">
        <f t="shared" si="10"/>
        <v>0</v>
      </c>
      <c r="R47" s="76">
        <f t="shared" si="11"/>
        <v>0</v>
      </c>
      <c r="S47" s="22">
        <f t="shared" si="14"/>
        <v>0</v>
      </c>
      <c r="T47" s="22">
        <f t="shared" si="15"/>
        <v>0</v>
      </c>
      <c r="U47" s="22"/>
      <c r="V47" s="22">
        <f t="shared" si="15"/>
        <v>0</v>
      </c>
      <c r="W47" s="22">
        <v>0</v>
      </c>
      <c r="X47" s="22"/>
      <c r="Y47" s="47"/>
    </row>
    <row r="48" spans="1:25" s="5" customFormat="1" ht="17.25" customHeight="1">
      <c r="A48" s="8"/>
      <c r="B48" s="9"/>
      <c r="C48" s="9"/>
      <c r="D48" s="35"/>
      <c r="E48" s="85" t="s">
        <v>425</v>
      </c>
      <c r="F48" s="88" t="s">
        <v>300</v>
      </c>
      <c r="G48" s="35">
        <f t="shared" si="12"/>
        <v>0</v>
      </c>
      <c r="H48" s="35">
        <v>0</v>
      </c>
      <c r="I48" s="43"/>
      <c r="J48" s="35">
        <f t="shared" si="13"/>
        <v>0</v>
      </c>
      <c r="K48" s="35">
        <v>0</v>
      </c>
      <c r="L48" s="43"/>
      <c r="M48" s="199">
        <f t="shared" si="1"/>
        <v>0</v>
      </c>
      <c r="N48" s="199">
        <v>0</v>
      </c>
      <c r="O48" s="199"/>
      <c r="P48" s="76">
        <f t="shared" si="9"/>
        <v>0</v>
      </c>
      <c r="Q48" s="76">
        <f t="shared" si="10"/>
        <v>0</v>
      </c>
      <c r="R48" s="76">
        <f t="shared" si="11"/>
        <v>0</v>
      </c>
      <c r="S48" s="22">
        <f t="shared" si="14"/>
        <v>0</v>
      </c>
      <c r="T48" s="22">
        <f t="shared" si="15"/>
        <v>0</v>
      </c>
      <c r="U48" s="22"/>
      <c r="V48" s="22">
        <f t="shared" si="15"/>
        <v>0</v>
      </c>
      <c r="W48" s="22">
        <v>0</v>
      </c>
      <c r="X48" s="22"/>
      <c r="Y48" s="47"/>
    </row>
    <row r="49" spans="1:25" ht="27" customHeight="1">
      <c r="A49" s="17"/>
      <c r="B49" s="19"/>
      <c r="C49" s="19"/>
      <c r="D49" s="39"/>
      <c r="E49" s="86" t="s">
        <v>426</v>
      </c>
      <c r="F49" s="90">
        <v>4252</v>
      </c>
      <c r="G49" s="35">
        <f t="shared" si="12"/>
        <v>0</v>
      </c>
      <c r="H49" s="52">
        <v>0</v>
      </c>
      <c r="I49" s="32"/>
      <c r="J49" s="35">
        <f t="shared" si="13"/>
        <v>0</v>
      </c>
      <c r="K49" s="39">
        <v>0</v>
      </c>
      <c r="L49" s="32"/>
      <c r="M49" s="199">
        <f t="shared" si="1"/>
        <v>0</v>
      </c>
      <c r="N49" s="199">
        <v>0</v>
      </c>
      <c r="O49" s="199"/>
      <c r="P49" s="76">
        <f t="shared" si="9"/>
        <v>0</v>
      </c>
      <c r="Q49" s="76">
        <f t="shared" si="10"/>
        <v>0</v>
      </c>
      <c r="R49" s="76">
        <f t="shared" si="11"/>
        <v>0</v>
      </c>
      <c r="S49" s="22">
        <f t="shared" si="14"/>
        <v>0</v>
      </c>
      <c r="T49" s="22">
        <f t="shared" si="15"/>
        <v>0</v>
      </c>
      <c r="U49" s="22"/>
      <c r="V49" s="22">
        <f t="shared" si="15"/>
        <v>0</v>
      </c>
      <c r="W49" s="22">
        <v>0</v>
      </c>
      <c r="X49" s="22"/>
      <c r="Y49" s="178"/>
    </row>
    <row r="50" spans="1:25" ht="21.75" customHeight="1">
      <c r="A50" s="17"/>
      <c r="B50" s="19"/>
      <c r="C50" s="19"/>
      <c r="D50" s="39"/>
      <c r="E50" s="86" t="s">
        <v>427</v>
      </c>
      <c r="F50" s="90">
        <v>4261</v>
      </c>
      <c r="G50" s="35">
        <f t="shared" si="12"/>
        <v>0</v>
      </c>
      <c r="H50" s="52">
        <v>0</v>
      </c>
      <c r="I50" s="32"/>
      <c r="J50" s="35">
        <f t="shared" si="13"/>
        <v>0</v>
      </c>
      <c r="K50" s="39">
        <v>0</v>
      </c>
      <c r="L50" s="32"/>
      <c r="M50" s="199">
        <f t="shared" si="1"/>
        <v>0</v>
      </c>
      <c r="N50" s="199">
        <v>0</v>
      </c>
      <c r="O50" s="199"/>
      <c r="P50" s="76">
        <f t="shared" si="9"/>
        <v>0</v>
      </c>
      <c r="Q50" s="76">
        <f t="shared" si="10"/>
        <v>0</v>
      </c>
      <c r="R50" s="76">
        <f t="shared" si="11"/>
        <v>0</v>
      </c>
      <c r="S50" s="22">
        <f t="shared" si="14"/>
        <v>0</v>
      </c>
      <c r="T50" s="22">
        <f t="shared" si="15"/>
        <v>0</v>
      </c>
      <c r="U50" s="22"/>
      <c r="V50" s="22">
        <f t="shared" si="15"/>
        <v>0</v>
      </c>
      <c r="W50" s="22">
        <v>0</v>
      </c>
      <c r="X50" s="22"/>
      <c r="Y50" s="48"/>
    </row>
    <row r="51" spans="1:25" ht="16.5" customHeight="1">
      <c r="A51" s="17"/>
      <c r="B51" s="19"/>
      <c r="C51" s="19"/>
      <c r="D51" s="39"/>
      <c r="E51" s="86" t="s">
        <v>428</v>
      </c>
      <c r="F51" s="90">
        <v>4267</v>
      </c>
      <c r="G51" s="35">
        <f t="shared" si="12"/>
        <v>0</v>
      </c>
      <c r="H51" s="52">
        <v>0</v>
      </c>
      <c r="I51" s="32"/>
      <c r="J51" s="35">
        <f t="shared" si="13"/>
        <v>0</v>
      </c>
      <c r="K51" s="39">
        <v>0</v>
      </c>
      <c r="L51" s="32"/>
      <c r="M51" s="199">
        <f t="shared" si="1"/>
        <v>0</v>
      </c>
      <c r="N51" s="199">
        <v>0</v>
      </c>
      <c r="O51" s="199"/>
      <c r="P51" s="76">
        <f t="shared" si="9"/>
        <v>0</v>
      </c>
      <c r="Q51" s="76">
        <f t="shared" si="10"/>
        <v>0</v>
      </c>
      <c r="R51" s="76">
        <f t="shared" si="11"/>
        <v>0</v>
      </c>
      <c r="S51" s="22">
        <f t="shared" si="14"/>
        <v>0</v>
      </c>
      <c r="T51" s="22">
        <f t="shared" si="15"/>
        <v>0</v>
      </c>
      <c r="U51" s="22"/>
      <c r="V51" s="22">
        <f t="shared" si="15"/>
        <v>0</v>
      </c>
      <c r="W51" s="22">
        <v>0</v>
      </c>
      <c r="X51" s="22"/>
      <c r="Y51" s="48"/>
    </row>
    <row r="52" spans="1:25" ht="18" customHeight="1">
      <c r="A52" s="17"/>
      <c r="B52" s="19"/>
      <c r="C52" s="19"/>
      <c r="D52" s="39"/>
      <c r="E52" s="86" t="s">
        <v>429</v>
      </c>
      <c r="F52" s="90">
        <v>5113</v>
      </c>
      <c r="G52" s="35">
        <f t="shared" si="12"/>
        <v>0</v>
      </c>
      <c r="H52" s="32"/>
      <c r="I52" s="32">
        <v>0</v>
      </c>
      <c r="J52" s="35">
        <f t="shared" si="13"/>
        <v>0</v>
      </c>
      <c r="K52" s="39"/>
      <c r="L52" s="52">
        <v>0</v>
      </c>
      <c r="M52" s="199">
        <f t="shared" si="1"/>
        <v>0</v>
      </c>
      <c r="N52" s="199">
        <v>0</v>
      </c>
      <c r="O52" s="199"/>
      <c r="P52" s="76">
        <f t="shared" si="9"/>
        <v>0</v>
      </c>
      <c r="Q52" s="76">
        <f t="shared" si="10"/>
        <v>0</v>
      </c>
      <c r="R52" s="76">
        <f t="shared" si="11"/>
        <v>0</v>
      </c>
      <c r="S52" s="22">
        <f t="shared" si="14"/>
        <v>0</v>
      </c>
      <c r="T52" s="22">
        <f t="shared" si="15"/>
        <v>0</v>
      </c>
      <c r="U52" s="22"/>
      <c r="V52" s="22">
        <f t="shared" si="15"/>
        <v>0</v>
      </c>
      <c r="W52" s="22">
        <v>0</v>
      </c>
      <c r="X52" s="22"/>
      <c r="Y52" s="48"/>
    </row>
    <row r="53" spans="1:25" ht="18.75" customHeight="1">
      <c r="A53" s="17"/>
      <c r="B53" s="19"/>
      <c r="C53" s="19"/>
      <c r="D53" s="39"/>
      <c r="E53" s="21" t="s">
        <v>347</v>
      </c>
      <c r="F53" s="88" t="s">
        <v>346</v>
      </c>
      <c r="G53" s="35">
        <f t="shared" si="12"/>
        <v>0</v>
      </c>
      <c r="H53" s="52"/>
      <c r="I53" s="52">
        <v>0</v>
      </c>
      <c r="J53" s="35">
        <f t="shared" si="13"/>
        <v>0</v>
      </c>
      <c r="K53" s="39"/>
      <c r="L53" s="52">
        <v>0</v>
      </c>
      <c r="M53" s="199">
        <f t="shared" si="1"/>
        <v>0</v>
      </c>
      <c r="N53" s="199">
        <v>0</v>
      </c>
      <c r="O53" s="199"/>
      <c r="P53" s="76">
        <f t="shared" si="9"/>
        <v>0</v>
      </c>
      <c r="Q53" s="76">
        <f t="shared" si="10"/>
        <v>0</v>
      </c>
      <c r="R53" s="76">
        <f t="shared" si="11"/>
        <v>0</v>
      </c>
      <c r="S53" s="22">
        <f t="shared" si="14"/>
        <v>0</v>
      </c>
      <c r="T53" s="22">
        <f t="shared" si="15"/>
        <v>0</v>
      </c>
      <c r="U53" s="22"/>
      <c r="V53" s="22">
        <f t="shared" si="15"/>
        <v>0</v>
      </c>
      <c r="W53" s="22">
        <v>0</v>
      </c>
      <c r="X53" s="22"/>
      <c r="Y53" s="48"/>
    </row>
    <row r="54" spans="1:25" s="78" customFormat="1" ht="18" customHeight="1">
      <c r="A54" s="381">
        <v>2133</v>
      </c>
      <c r="B54" s="129" t="s">
        <v>173</v>
      </c>
      <c r="C54" s="125">
        <v>3</v>
      </c>
      <c r="D54" s="125">
        <v>3</v>
      </c>
      <c r="E54" s="126" t="s">
        <v>410</v>
      </c>
      <c r="F54" s="127"/>
      <c r="G54" s="112">
        <f>H54+I54</f>
        <v>83564.040000000008</v>
      </c>
      <c r="H54" s="112">
        <f>H55+H56+H57+H58+H59+H60+H61+H62+H63+H64+H65+H66+H67+H68</f>
        <v>60750.010000000009</v>
      </c>
      <c r="I54" s="112">
        <f>I69+I70+I71+I72+I73+I74</f>
        <v>22814.03</v>
      </c>
      <c r="J54" s="112">
        <f>K54+L54</f>
        <v>73365.5</v>
      </c>
      <c r="K54" s="112">
        <f>K55+K56+K57+K58+K59+K60+K61+K62+K63+K64+K65+K66+K67+K68</f>
        <v>73365.5</v>
      </c>
      <c r="L54" s="112">
        <f>L69+L70+L71+L72+L74+L75</f>
        <v>0</v>
      </c>
      <c r="M54" s="198">
        <f t="shared" si="1"/>
        <v>171960.6</v>
      </c>
      <c r="N54" s="198">
        <f>N55+N56+N57+N58+N59+N61+N63+N64+N66</f>
        <v>70685</v>
      </c>
      <c r="O54" s="198">
        <f>O69+O70+O71+O72+O74+O75</f>
        <v>101275.6</v>
      </c>
      <c r="P54" s="76">
        <f t="shared" si="9"/>
        <v>98595.1</v>
      </c>
      <c r="Q54" s="76">
        <f t="shared" si="10"/>
        <v>-2680.5</v>
      </c>
      <c r="R54" s="76">
        <f t="shared" si="11"/>
        <v>101275.6</v>
      </c>
      <c r="S54" s="76">
        <f>T54+U54</f>
        <v>77928</v>
      </c>
      <c r="T54" s="76">
        <f>T55+T56+T57+T58+T59+T61+T63+T64+T66</f>
        <v>77928</v>
      </c>
      <c r="U54" s="76">
        <f>U70</f>
        <v>0</v>
      </c>
      <c r="V54" s="76">
        <f>W54+X54</f>
        <v>86818.4</v>
      </c>
      <c r="W54" s="76">
        <f>W55+W56+W57+W58+W59+W60+W61+W62+W63+W64+W65+W66</f>
        <v>86818.4</v>
      </c>
      <c r="X54" s="76">
        <f>X70</f>
        <v>0</v>
      </c>
      <c r="Y54" s="420" t="s">
        <v>484</v>
      </c>
    </row>
    <row r="55" spans="1:25" s="5" customFormat="1" ht="16.5" customHeight="1">
      <c r="A55" s="12"/>
      <c r="B55" s="10"/>
      <c r="C55" s="10"/>
      <c r="D55" s="10"/>
      <c r="E55" s="86" t="s">
        <v>423</v>
      </c>
      <c r="F55" s="88">
        <v>4213</v>
      </c>
      <c r="G55" s="35">
        <f>H55+I55</f>
        <v>393.14</v>
      </c>
      <c r="H55" s="35">
        <v>393.14</v>
      </c>
      <c r="I55" s="35"/>
      <c r="J55" s="35">
        <f>K55</f>
        <v>540</v>
      </c>
      <c r="K55" s="35">
        <v>540</v>
      </c>
      <c r="L55" s="35"/>
      <c r="M55" s="199">
        <f t="shared" si="1"/>
        <v>540</v>
      </c>
      <c r="N55" s="199">
        <v>540</v>
      </c>
      <c r="O55" s="199"/>
      <c r="P55" s="76">
        <f t="shared" ref="P55:P75" si="16">M55-J55</f>
        <v>0</v>
      </c>
      <c r="Q55" s="76">
        <f t="shared" ref="Q55:Q74" si="17">N55-K55</f>
        <v>0</v>
      </c>
      <c r="R55" s="76">
        <f t="shared" ref="R55:R75" si="18">O55-L55</f>
        <v>0</v>
      </c>
      <c r="S55" s="22">
        <f t="shared" si="14"/>
        <v>400</v>
      </c>
      <c r="T55" s="22">
        <v>400</v>
      </c>
      <c r="U55" s="22"/>
      <c r="V55" s="22">
        <f>W55</f>
        <v>700</v>
      </c>
      <c r="W55" s="22">
        <v>700</v>
      </c>
      <c r="X55" s="22"/>
      <c r="Y55" s="420"/>
    </row>
    <row r="56" spans="1:25" s="5" customFormat="1" ht="16.5" customHeight="1">
      <c r="A56" s="12"/>
      <c r="B56" s="10"/>
      <c r="C56" s="10"/>
      <c r="D56" s="10"/>
      <c r="E56" s="86" t="s">
        <v>424</v>
      </c>
      <c r="F56" s="88" t="s">
        <v>290</v>
      </c>
      <c r="G56" s="35">
        <f t="shared" ref="G56:G74" si="19">H56+I56</f>
        <v>1218</v>
      </c>
      <c r="H56" s="35">
        <v>1218</v>
      </c>
      <c r="I56" s="35"/>
      <c r="J56" s="35">
        <f t="shared" ref="J56:J72" si="20">K56</f>
        <v>1300</v>
      </c>
      <c r="K56" s="35">
        <v>1300</v>
      </c>
      <c r="L56" s="35"/>
      <c r="M56" s="199">
        <f t="shared" si="1"/>
        <v>1300</v>
      </c>
      <c r="N56" s="199">
        <v>1300</v>
      </c>
      <c r="O56" s="199"/>
      <c r="P56" s="76">
        <f t="shared" si="16"/>
        <v>0</v>
      </c>
      <c r="Q56" s="76">
        <f t="shared" si="17"/>
        <v>0</v>
      </c>
      <c r="R56" s="76">
        <f t="shared" si="18"/>
        <v>0</v>
      </c>
      <c r="S56" s="22">
        <f t="shared" si="14"/>
        <v>2200</v>
      </c>
      <c r="T56" s="22">
        <v>2200</v>
      </c>
      <c r="U56" s="22"/>
      <c r="V56" s="22">
        <f t="shared" ref="V56:V66" si="21">W56</f>
        <v>2200</v>
      </c>
      <c r="W56" s="22">
        <v>2200</v>
      </c>
      <c r="X56" s="22"/>
      <c r="Y56" s="420"/>
    </row>
    <row r="57" spans="1:25" s="5" customFormat="1" ht="17.25" customHeight="1">
      <c r="A57" s="12"/>
      <c r="B57" s="10"/>
      <c r="C57" s="10"/>
      <c r="D57" s="10"/>
      <c r="E57" s="92" t="s">
        <v>295</v>
      </c>
      <c r="F57" s="90" t="s">
        <v>294</v>
      </c>
      <c r="G57" s="35">
        <f t="shared" si="19"/>
        <v>0</v>
      </c>
      <c r="H57" s="35">
        <v>0</v>
      </c>
      <c r="I57" s="35"/>
      <c r="J57" s="35">
        <f t="shared" si="20"/>
        <v>0</v>
      </c>
      <c r="K57" s="35">
        <v>0</v>
      </c>
      <c r="L57" s="35"/>
      <c r="M57" s="199">
        <f t="shared" si="1"/>
        <v>0</v>
      </c>
      <c r="N57" s="199">
        <v>0</v>
      </c>
      <c r="O57" s="199"/>
      <c r="P57" s="76">
        <f t="shared" si="16"/>
        <v>0</v>
      </c>
      <c r="Q57" s="76">
        <f t="shared" si="17"/>
        <v>0</v>
      </c>
      <c r="R57" s="76">
        <f t="shared" si="18"/>
        <v>0</v>
      </c>
      <c r="S57" s="22">
        <f t="shared" si="14"/>
        <v>0</v>
      </c>
      <c r="T57" s="22">
        <v>0</v>
      </c>
      <c r="U57" s="22"/>
      <c r="V57" s="22">
        <f t="shared" si="21"/>
        <v>0</v>
      </c>
      <c r="W57" s="22">
        <v>0</v>
      </c>
      <c r="X57" s="22"/>
      <c r="Y57" s="420"/>
    </row>
    <row r="58" spans="1:25" s="5" customFormat="1" ht="20.25" customHeight="1">
      <c r="A58" s="12"/>
      <c r="B58" s="10"/>
      <c r="C58" s="10"/>
      <c r="D58" s="10"/>
      <c r="E58" s="86" t="s">
        <v>431</v>
      </c>
      <c r="F58" s="88" t="s">
        <v>302</v>
      </c>
      <c r="G58" s="35">
        <f t="shared" si="19"/>
        <v>1741.6</v>
      </c>
      <c r="H58" s="35">
        <v>1741.6</v>
      </c>
      <c r="I58" s="35"/>
      <c r="J58" s="35">
        <f t="shared" si="20"/>
        <v>1800</v>
      </c>
      <c r="K58" s="35">
        <v>1800</v>
      </c>
      <c r="L58" s="35"/>
      <c r="M58" s="199">
        <f t="shared" si="1"/>
        <v>3500</v>
      </c>
      <c r="N58" s="199">
        <v>3500</v>
      </c>
      <c r="O58" s="199"/>
      <c r="P58" s="76">
        <f t="shared" si="16"/>
        <v>1700</v>
      </c>
      <c r="Q58" s="76">
        <f t="shared" si="17"/>
        <v>1700</v>
      </c>
      <c r="R58" s="76">
        <f t="shared" si="18"/>
        <v>0</v>
      </c>
      <c r="S58" s="22">
        <f t="shared" si="14"/>
        <v>2100</v>
      </c>
      <c r="T58" s="22">
        <v>2100</v>
      </c>
      <c r="U58" s="22"/>
      <c r="V58" s="22">
        <f t="shared" si="21"/>
        <v>2100</v>
      </c>
      <c r="W58" s="22">
        <v>2100</v>
      </c>
      <c r="X58" s="22"/>
      <c r="Y58" s="420"/>
    </row>
    <row r="59" spans="1:25" s="5" customFormat="1" ht="19.5" customHeight="1">
      <c r="A59" s="12"/>
      <c r="B59" s="10"/>
      <c r="C59" s="10"/>
      <c r="D59" s="10"/>
      <c r="E59" s="86" t="s">
        <v>432</v>
      </c>
      <c r="F59" s="88" t="s">
        <v>305</v>
      </c>
      <c r="G59" s="35">
        <f t="shared" si="19"/>
        <v>949.5</v>
      </c>
      <c r="H59" s="35">
        <v>949.5</v>
      </c>
      <c r="I59" s="35"/>
      <c r="J59" s="35">
        <f t="shared" si="20"/>
        <v>950</v>
      </c>
      <c r="K59" s="35">
        <v>950</v>
      </c>
      <c r="L59" s="35"/>
      <c r="M59" s="199">
        <f t="shared" si="1"/>
        <v>950</v>
      </c>
      <c r="N59" s="199">
        <v>950</v>
      </c>
      <c r="O59" s="199"/>
      <c r="P59" s="76">
        <f t="shared" si="16"/>
        <v>0</v>
      </c>
      <c r="Q59" s="76">
        <f t="shared" si="17"/>
        <v>0</v>
      </c>
      <c r="R59" s="76">
        <f t="shared" si="18"/>
        <v>0</v>
      </c>
      <c r="S59" s="22">
        <f t="shared" si="14"/>
        <v>950</v>
      </c>
      <c r="T59" s="22">
        <v>950</v>
      </c>
      <c r="U59" s="22"/>
      <c r="V59" s="22">
        <f t="shared" si="21"/>
        <v>950</v>
      </c>
      <c r="W59" s="22">
        <v>950</v>
      </c>
      <c r="X59" s="22"/>
      <c r="Y59" s="47"/>
    </row>
    <row r="60" spans="1:25" s="5" customFormat="1" ht="19.5" customHeight="1">
      <c r="A60" s="12"/>
      <c r="B60" s="10"/>
      <c r="C60" s="10"/>
      <c r="D60" s="10"/>
      <c r="E60" s="210" t="s">
        <v>500</v>
      </c>
      <c r="F60" s="88" t="s">
        <v>309</v>
      </c>
      <c r="G60" s="35">
        <f t="shared" si="19"/>
        <v>0</v>
      </c>
      <c r="H60" s="35">
        <v>0</v>
      </c>
      <c r="I60" s="35"/>
      <c r="J60" s="35">
        <f t="shared" si="20"/>
        <v>0</v>
      </c>
      <c r="K60" s="35">
        <v>0</v>
      </c>
      <c r="L60" s="35"/>
      <c r="M60" s="199">
        <f t="shared" si="1"/>
        <v>1500</v>
      </c>
      <c r="N60" s="199">
        <v>1500</v>
      </c>
      <c r="O60" s="199"/>
      <c r="P60" s="76">
        <f t="shared" si="16"/>
        <v>1500</v>
      </c>
      <c r="Q60" s="76">
        <f t="shared" si="17"/>
        <v>1500</v>
      </c>
      <c r="R60" s="76"/>
      <c r="S60" s="22"/>
      <c r="T60" s="22"/>
      <c r="U60" s="22"/>
      <c r="V60" s="22"/>
      <c r="W60" s="22"/>
      <c r="X60" s="22"/>
      <c r="Y60" s="47"/>
    </row>
    <row r="61" spans="1:25" s="5" customFormat="1" ht="18.75" customHeight="1">
      <c r="A61" s="12"/>
      <c r="B61" s="10"/>
      <c r="C61" s="10"/>
      <c r="D61" s="10"/>
      <c r="E61" s="86" t="s">
        <v>433</v>
      </c>
      <c r="F61" s="88" t="s">
        <v>311</v>
      </c>
      <c r="G61" s="35">
        <f t="shared" si="19"/>
        <v>15376.94</v>
      </c>
      <c r="H61" s="35">
        <v>15376.94</v>
      </c>
      <c r="I61" s="35"/>
      <c r="J61" s="35">
        <f t="shared" si="20"/>
        <v>17000</v>
      </c>
      <c r="K61" s="35">
        <v>17000</v>
      </c>
      <c r="L61" s="35"/>
      <c r="M61" s="199">
        <f t="shared" si="1"/>
        <v>17000</v>
      </c>
      <c r="N61" s="199">
        <v>17000</v>
      </c>
      <c r="O61" s="199"/>
      <c r="P61" s="76">
        <f t="shared" si="16"/>
        <v>0</v>
      </c>
      <c r="Q61" s="76">
        <f t="shared" si="17"/>
        <v>0</v>
      </c>
      <c r="R61" s="76">
        <f t="shared" si="18"/>
        <v>0</v>
      </c>
      <c r="S61" s="22">
        <f t="shared" si="14"/>
        <v>17000</v>
      </c>
      <c r="T61" s="22">
        <v>17000</v>
      </c>
      <c r="U61" s="22"/>
      <c r="V61" s="22">
        <f t="shared" si="21"/>
        <v>19000</v>
      </c>
      <c r="W61" s="22">
        <v>19000</v>
      </c>
      <c r="X61" s="22"/>
      <c r="Y61" s="47"/>
    </row>
    <row r="62" spans="1:25" s="5" customFormat="1" ht="18.75" customHeight="1">
      <c r="A62" s="12"/>
      <c r="B62" s="10"/>
      <c r="C62" s="10"/>
      <c r="D62" s="10"/>
      <c r="E62" s="42" t="s">
        <v>313</v>
      </c>
      <c r="F62" s="88" t="s">
        <v>312</v>
      </c>
      <c r="G62" s="35">
        <f t="shared" si="19"/>
        <v>2468</v>
      </c>
      <c r="H62" s="35">
        <v>2468</v>
      </c>
      <c r="I62" s="35"/>
      <c r="J62" s="35">
        <f t="shared" si="20"/>
        <v>5000</v>
      </c>
      <c r="K62" s="35">
        <v>5000</v>
      </c>
      <c r="L62" s="35"/>
      <c r="M62" s="199">
        <f t="shared" si="1"/>
        <v>2000</v>
      </c>
      <c r="N62" s="199">
        <v>2000</v>
      </c>
      <c r="O62" s="199"/>
      <c r="P62" s="76">
        <f t="shared" si="16"/>
        <v>-3000</v>
      </c>
      <c r="Q62" s="76">
        <f t="shared" si="17"/>
        <v>-3000</v>
      </c>
      <c r="R62" s="76"/>
      <c r="S62" s="22"/>
      <c r="T62" s="22"/>
      <c r="U62" s="22"/>
      <c r="V62" s="22"/>
      <c r="W62" s="22"/>
      <c r="X62" s="22"/>
      <c r="Y62" s="47"/>
    </row>
    <row r="63" spans="1:25" s="5" customFormat="1" ht="18" customHeight="1">
      <c r="A63" s="12"/>
      <c r="B63" s="10"/>
      <c r="C63" s="10"/>
      <c r="D63" s="10"/>
      <c r="E63" s="85" t="s">
        <v>434</v>
      </c>
      <c r="F63" s="88" t="s">
        <v>314</v>
      </c>
      <c r="G63" s="35">
        <f t="shared" si="19"/>
        <v>2518.6999999999998</v>
      </c>
      <c r="H63" s="35">
        <v>2518.6999999999998</v>
      </c>
      <c r="I63" s="35"/>
      <c r="J63" s="35">
        <f t="shared" si="20"/>
        <v>5000</v>
      </c>
      <c r="K63" s="35">
        <v>5000</v>
      </c>
      <c r="L63" s="35"/>
      <c r="M63" s="199">
        <f t="shared" si="1"/>
        <v>7000</v>
      </c>
      <c r="N63" s="199">
        <v>7000</v>
      </c>
      <c r="O63" s="199"/>
      <c r="P63" s="76">
        <f t="shared" si="16"/>
        <v>2000</v>
      </c>
      <c r="Q63" s="76">
        <f t="shared" si="17"/>
        <v>2000</v>
      </c>
      <c r="R63" s="76">
        <f t="shared" si="18"/>
        <v>0</v>
      </c>
      <c r="S63" s="22">
        <f t="shared" si="14"/>
        <v>9000</v>
      </c>
      <c r="T63" s="22">
        <v>9000</v>
      </c>
      <c r="U63" s="22"/>
      <c r="V63" s="22">
        <f t="shared" si="21"/>
        <v>14000</v>
      </c>
      <c r="W63" s="22">
        <v>14000</v>
      </c>
      <c r="X63" s="22"/>
      <c r="Y63" s="47"/>
    </row>
    <row r="64" spans="1:25" s="5" customFormat="1" ht="24.75" customHeight="1">
      <c r="A64" s="12"/>
      <c r="B64" s="10"/>
      <c r="C64" s="10"/>
      <c r="D64" s="10"/>
      <c r="E64" s="86" t="s">
        <v>426</v>
      </c>
      <c r="F64" s="88" t="s">
        <v>316</v>
      </c>
      <c r="G64" s="35">
        <f t="shared" si="19"/>
        <v>2439.4</v>
      </c>
      <c r="H64" s="35">
        <v>2439.4</v>
      </c>
      <c r="I64" s="35"/>
      <c r="J64" s="35">
        <f t="shared" si="20"/>
        <v>3000</v>
      </c>
      <c r="K64" s="35">
        <v>3000</v>
      </c>
      <c r="L64" s="35"/>
      <c r="M64" s="199">
        <f t="shared" si="1"/>
        <v>5000</v>
      </c>
      <c r="N64" s="199">
        <v>5000</v>
      </c>
      <c r="O64" s="199"/>
      <c r="P64" s="76">
        <f t="shared" si="16"/>
        <v>2000</v>
      </c>
      <c r="Q64" s="76">
        <f t="shared" si="17"/>
        <v>2000</v>
      </c>
      <c r="R64" s="76">
        <f t="shared" si="18"/>
        <v>0</v>
      </c>
      <c r="S64" s="22">
        <f t="shared" si="14"/>
        <v>10000</v>
      </c>
      <c r="T64" s="22">
        <v>10000</v>
      </c>
      <c r="U64" s="22"/>
      <c r="V64" s="22">
        <f t="shared" si="21"/>
        <v>10000</v>
      </c>
      <c r="W64" s="22">
        <v>10000</v>
      </c>
      <c r="X64" s="22"/>
      <c r="Y64" s="47"/>
    </row>
    <row r="65" spans="1:25" s="5" customFormat="1" ht="16.5" customHeight="1">
      <c r="A65" s="12"/>
      <c r="B65" s="10"/>
      <c r="C65" s="10"/>
      <c r="D65" s="10"/>
      <c r="E65" s="147" t="s">
        <v>532</v>
      </c>
      <c r="F65" s="90" t="s">
        <v>320</v>
      </c>
      <c r="G65" s="35">
        <f t="shared" si="19"/>
        <v>305.75</v>
      </c>
      <c r="H65" s="35">
        <v>305.75</v>
      </c>
      <c r="I65" s="35"/>
      <c r="J65" s="35">
        <f t="shared" si="20"/>
        <v>0</v>
      </c>
      <c r="K65" s="35">
        <v>0</v>
      </c>
      <c r="L65" s="35"/>
      <c r="M65" s="199"/>
      <c r="N65" s="199"/>
      <c r="O65" s="199"/>
      <c r="P65" s="76"/>
      <c r="Q65" s="76"/>
      <c r="R65" s="76"/>
      <c r="S65" s="22"/>
      <c r="T65" s="22"/>
      <c r="U65" s="22"/>
      <c r="V65" s="22">
        <f>W65</f>
        <v>553.4</v>
      </c>
      <c r="W65" s="22">
        <v>553.4</v>
      </c>
      <c r="X65" s="22"/>
      <c r="Y65" s="47"/>
    </row>
    <row r="66" spans="1:25" s="5" customFormat="1" ht="51" customHeight="1">
      <c r="A66" s="12"/>
      <c r="B66" s="10"/>
      <c r="C66" s="10"/>
      <c r="D66" s="10"/>
      <c r="E66" s="86" t="s">
        <v>435</v>
      </c>
      <c r="F66" s="88" t="s">
        <v>326</v>
      </c>
      <c r="G66" s="35">
        <f t="shared" si="19"/>
        <v>32818.980000000003</v>
      </c>
      <c r="H66" s="35">
        <v>32818.980000000003</v>
      </c>
      <c r="I66" s="35"/>
      <c r="J66" s="35">
        <f t="shared" si="20"/>
        <v>37775.5</v>
      </c>
      <c r="K66" s="35">
        <v>37775.5</v>
      </c>
      <c r="L66" s="35"/>
      <c r="M66" s="199">
        <f t="shared" si="1"/>
        <v>35395</v>
      </c>
      <c r="N66" s="199">
        <v>35395</v>
      </c>
      <c r="O66" s="199"/>
      <c r="P66" s="76">
        <f t="shared" si="16"/>
        <v>-2380.5</v>
      </c>
      <c r="Q66" s="76">
        <f t="shared" si="17"/>
        <v>-2380.5</v>
      </c>
      <c r="R66" s="76">
        <f t="shared" si="18"/>
        <v>0</v>
      </c>
      <c r="S66" s="22">
        <f t="shared" si="14"/>
        <v>36278</v>
      </c>
      <c r="T66" s="22">
        <v>36278</v>
      </c>
      <c r="U66" s="22"/>
      <c r="V66" s="22">
        <f t="shared" si="21"/>
        <v>37315</v>
      </c>
      <c r="W66" s="161">
        <v>37315</v>
      </c>
      <c r="X66" s="22"/>
      <c r="Y66" s="167" t="s">
        <v>543</v>
      </c>
    </row>
    <row r="67" spans="1:25" s="5" customFormat="1" ht="24" customHeight="1">
      <c r="A67" s="12"/>
      <c r="B67" s="10"/>
      <c r="C67" s="10"/>
      <c r="D67" s="10"/>
      <c r="E67" s="93" t="s">
        <v>414</v>
      </c>
      <c r="F67" s="97" t="s">
        <v>415</v>
      </c>
      <c r="G67" s="35">
        <f t="shared" si="19"/>
        <v>520</v>
      </c>
      <c r="H67" s="35">
        <v>520</v>
      </c>
      <c r="I67" s="35"/>
      <c r="J67" s="35">
        <f t="shared" si="20"/>
        <v>1000</v>
      </c>
      <c r="K67" s="35">
        <v>1000</v>
      </c>
      <c r="L67" s="35"/>
      <c r="M67" s="199">
        <f t="shared" si="1"/>
        <v>1700</v>
      </c>
      <c r="N67" s="199">
        <v>1700</v>
      </c>
      <c r="O67" s="199"/>
      <c r="P67" s="76">
        <f t="shared" si="16"/>
        <v>700</v>
      </c>
      <c r="Q67" s="76">
        <f t="shared" si="17"/>
        <v>700</v>
      </c>
      <c r="R67" s="76"/>
      <c r="S67" s="22"/>
      <c r="T67" s="22"/>
      <c r="U67" s="22"/>
      <c r="V67" s="22"/>
      <c r="W67" s="161"/>
      <c r="X67" s="22"/>
      <c r="Y67" s="47"/>
    </row>
    <row r="68" spans="1:25" s="5" customFormat="1" ht="18" customHeight="1">
      <c r="A68" s="12"/>
      <c r="B68" s="10"/>
      <c r="C68" s="10"/>
      <c r="D68" s="10"/>
      <c r="E68" s="147" t="s">
        <v>470</v>
      </c>
      <c r="F68" s="88" t="s">
        <v>328</v>
      </c>
      <c r="G68" s="35">
        <f t="shared" si="19"/>
        <v>0</v>
      </c>
      <c r="H68" s="35">
        <v>0</v>
      </c>
      <c r="I68" s="35"/>
      <c r="J68" s="35">
        <f t="shared" si="20"/>
        <v>0</v>
      </c>
      <c r="K68" s="35">
        <v>0</v>
      </c>
      <c r="L68" s="35"/>
      <c r="M68" s="199"/>
      <c r="N68" s="199"/>
      <c r="O68" s="199"/>
      <c r="P68" s="76"/>
      <c r="Q68" s="76"/>
      <c r="R68" s="76"/>
      <c r="S68" s="22"/>
      <c r="T68" s="22"/>
      <c r="U68" s="22"/>
      <c r="V68" s="22"/>
      <c r="W68" s="161"/>
      <c r="X68" s="22"/>
      <c r="Y68" s="47"/>
    </row>
    <row r="69" spans="1:25" s="5" customFormat="1" ht="16.5" customHeight="1">
      <c r="A69" s="12"/>
      <c r="B69" s="10"/>
      <c r="C69" s="10"/>
      <c r="D69" s="10"/>
      <c r="E69" s="96" t="s">
        <v>445</v>
      </c>
      <c r="F69" s="97" t="s">
        <v>336</v>
      </c>
      <c r="G69" s="35">
        <f>I69</f>
        <v>8045.98</v>
      </c>
      <c r="H69" s="35"/>
      <c r="I69" s="35">
        <v>8045.98</v>
      </c>
      <c r="J69" s="35">
        <f>L69</f>
        <v>0</v>
      </c>
      <c r="K69" s="35"/>
      <c r="L69" s="35">
        <v>0</v>
      </c>
      <c r="M69" s="199">
        <f>O69</f>
        <v>101275.6</v>
      </c>
      <c r="N69" s="199"/>
      <c r="O69" s="199">
        <v>101275.6</v>
      </c>
      <c r="P69" s="76">
        <f t="shared" si="16"/>
        <v>101275.6</v>
      </c>
      <c r="Q69" s="76">
        <f t="shared" si="17"/>
        <v>0</v>
      </c>
      <c r="R69" s="76">
        <f t="shared" si="18"/>
        <v>101275.6</v>
      </c>
      <c r="S69" s="22">
        <f t="shared" si="14"/>
        <v>0</v>
      </c>
      <c r="T69" s="22"/>
      <c r="U69" s="22">
        <v>0</v>
      </c>
      <c r="V69" s="22">
        <f>X69</f>
        <v>0</v>
      </c>
      <c r="W69" s="22"/>
      <c r="X69" s="22">
        <v>0</v>
      </c>
      <c r="Y69" s="47"/>
    </row>
    <row r="70" spans="1:25" s="5" customFormat="1" ht="17.25" customHeight="1">
      <c r="A70" s="12"/>
      <c r="B70" s="10"/>
      <c r="C70" s="10"/>
      <c r="D70" s="10"/>
      <c r="E70" s="86" t="s">
        <v>429</v>
      </c>
      <c r="F70" s="88" t="s">
        <v>338</v>
      </c>
      <c r="G70" s="35">
        <f t="shared" si="19"/>
        <v>6084.05</v>
      </c>
      <c r="H70" s="35"/>
      <c r="I70" s="35">
        <v>6084.05</v>
      </c>
      <c r="J70" s="35">
        <f>L70</f>
        <v>0</v>
      </c>
      <c r="K70" s="35"/>
      <c r="L70" s="35">
        <v>0</v>
      </c>
      <c r="M70" s="199">
        <f t="shared" si="1"/>
        <v>0</v>
      </c>
      <c r="N70" s="199"/>
      <c r="O70" s="199">
        <v>0</v>
      </c>
      <c r="P70" s="76">
        <f t="shared" si="16"/>
        <v>0</v>
      </c>
      <c r="Q70" s="76">
        <f t="shared" si="17"/>
        <v>0</v>
      </c>
      <c r="R70" s="76">
        <f t="shared" si="18"/>
        <v>0</v>
      </c>
      <c r="S70" s="22">
        <f>U70</f>
        <v>0</v>
      </c>
      <c r="T70" s="22"/>
      <c r="U70" s="22">
        <v>0</v>
      </c>
      <c r="V70" s="22">
        <f>X70</f>
        <v>0</v>
      </c>
      <c r="W70" s="22"/>
      <c r="X70" s="22">
        <v>0</v>
      </c>
      <c r="Y70" s="47"/>
    </row>
    <row r="71" spans="1:25" s="5" customFormat="1" ht="17.25" customHeight="1">
      <c r="A71" s="12"/>
      <c r="B71" s="10"/>
      <c r="C71" s="10"/>
      <c r="D71" s="10"/>
      <c r="E71" s="92" t="s">
        <v>343</v>
      </c>
      <c r="F71" s="88" t="s">
        <v>342</v>
      </c>
      <c r="G71" s="35">
        <f t="shared" si="19"/>
        <v>0</v>
      </c>
      <c r="H71" s="35"/>
      <c r="I71" s="35">
        <v>0</v>
      </c>
      <c r="J71" s="35">
        <f t="shared" si="20"/>
        <v>0</v>
      </c>
      <c r="K71" s="35"/>
      <c r="L71" s="35">
        <v>0</v>
      </c>
      <c r="M71" s="199">
        <f t="shared" si="1"/>
        <v>0</v>
      </c>
      <c r="N71" s="199">
        <v>0</v>
      </c>
      <c r="O71" s="199">
        <v>0</v>
      </c>
      <c r="P71" s="76">
        <f t="shared" si="16"/>
        <v>0</v>
      </c>
      <c r="Q71" s="76">
        <f t="shared" si="17"/>
        <v>0</v>
      </c>
      <c r="R71" s="76">
        <f t="shared" si="18"/>
        <v>0</v>
      </c>
      <c r="S71" s="22">
        <f>U71</f>
        <v>0</v>
      </c>
      <c r="T71" s="22"/>
      <c r="U71" s="22">
        <v>0</v>
      </c>
      <c r="V71" s="22">
        <f>X71</f>
        <v>0</v>
      </c>
      <c r="W71" s="22"/>
      <c r="X71" s="22">
        <v>0</v>
      </c>
      <c r="Y71" s="47"/>
    </row>
    <row r="72" spans="1:25" s="5" customFormat="1" ht="20.25" customHeight="1">
      <c r="A72" s="12"/>
      <c r="B72" s="10"/>
      <c r="C72" s="10"/>
      <c r="D72" s="10"/>
      <c r="E72" s="86" t="s">
        <v>436</v>
      </c>
      <c r="F72" s="88" t="s">
        <v>345</v>
      </c>
      <c r="G72" s="35">
        <f t="shared" si="19"/>
        <v>6744</v>
      </c>
      <c r="H72" s="35"/>
      <c r="I72" s="35">
        <v>6744</v>
      </c>
      <c r="J72" s="35">
        <f t="shared" si="20"/>
        <v>0</v>
      </c>
      <c r="K72" s="35"/>
      <c r="L72" s="35">
        <v>0</v>
      </c>
      <c r="M72" s="199">
        <f t="shared" si="1"/>
        <v>0</v>
      </c>
      <c r="N72" s="199">
        <v>0</v>
      </c>
      <c r="O72" s="199">
        <v>0</v>
      </c>
      <c r="P72" s="76">
        <f t="shared" si="16"/>
        <v>0</v>
      </c>
      <c r="Q72" s="76">
        <f t="shared" si="17"/>
        <v>0</v>
      </c>
      <c r="R72" s="76">
        <f t="shared" si="18"/>
        <v>0</v>
      </c>
      <c r="S72" s="22">
        <f>U72</f>
        <v>0</v>
      </c>
      <c r="T72" s="22"/>
      <c r="U72" s="22">
        <v>0</v>
      </c>
      <c r="V72" s="22">
        <f>X72</f>
        <v>0</v>
      </c>
      <c r="W72" s="22"/>
      <c r="X72" s="22">
        <v>0</v>
      </c>
      <c r="Y72" s="47"/>
    </row>
    <row r="73" spans="1:25" s="5" customFormat="1" ht="20.25" customHeight="1">
      <c r="A73" s="12"/>
      <c r="B73" s="10"/>
      <c r="C73" s="10"/>
      <c r="D73" s="10"/>
      <c r="E73" s="147" t="s">
        <v>533</v>
      </c>
      <c r="F73" s="88" t="s">
        <v>534</v>
      </c>
      <c r="G73" s="35">
        <f t="shared" si="19"/>
        <v>500</v>
      </c>
      <c r="H73" s="35"/>
      <c r="I73" s="35">
        <v>500</v>
      </c>
      <c r="J73" s="35"/>
      <c r="K73" s="35"/>
      <c r="L73" s="35"/>
      <c r="M73" s="199"/>
      <c r="N73" s="199"/>
      <c r="O73" s="199"/>
      <c r="P73" s="76"/>
      <c r="Q73" s="76"/>
      <c r="R73" s="76"/>
      <c r="S73" s="22"/>
      <c r="T73" s="22"/>
      <c r="U73" s="22"/>
      <c r="V73" s="22"/>
      <c r="W73" s="22"/>
      <c r="X73" s="22"/>
      <c r="Y73" s="47"/>
    </row>
    <row r="74" spans="1:25" s="5" customFormat="1" ht="19.5" customHeight="1">
      <c r="A74" s="12"/>
      <c r="B74" s="10"/>
      <c r="C74" s="10"/>
      <c r="D74" s="10"/>
      <c r="E74" s="92" t="s">
        <v>347</v>
      </c>
      <c r="F74" s="88" t="s">
        <v>346</v>
      </c>
      <c r="G74" s="35">
        <f t="shared" si="19"/>
        <v>1440</v>
      </c>
      <c r="H74" s="35"/>
      <c r="I74" s="35">
        <v>1440</v>
      </c>
      <c r="J74" s="35">
        <f>L74</f>
        <v>0</v>
      </c>
      <c r="K74" s="35"/>
      <c r="L74" s="35">
        <v>0</v>
      </c>
      <c r="M74" s="199">
        <f t="shared" si="1"/>
        <v>0</v>
      </c>
      <c r="N74" s="199">
        <v>0</v>
      </c>
      <c r="O74" s="199">
        <v>0</v>
      </c>
      <c r="P74" s="76">
        <f t="shared" si="16"/>
        <v>0</v>
      </c>
      <c r="Q74" s="76">
        <f t="shared" si="17"/>
        <v>0</v>
      </c>
      <c r="R74" s="76">
        <f t="shared" si="18"/>
        <v>0</v>
      </c>
      <c r="S74" s="22">
        <f>U74</f>
        <v>0</v>
      </c>
      <c r="T74" s="22"/>
      <c r="U74" s="22">
        <v>0</v>
      </c>
      <c r="V74" s="22">
        <f>X74</f>
        <v>0</v>
      </c>
      <c r="W74" s="22"/>
      <c r="X74" s="22">
        <v>0</v>
      </c>
      <c r="Y74" s="47"/>
    </row>
    <row r="75" spans="1:25" s="5" customFormat="1" ht="27.75" customHeight="1">
      <c r="A75" s="12"/>
      <c r="B75" s="10"/>
      <c r="C75" s="10"/>
      <c r="D75" s="10"/>
      <c r="E75" s="205" t="s">
        <v>508</v>
      </c>
      <c r="F75" s="88" t="s">
        <v>509</v>
      </c>
      <c r="G75" s="35"/>
      <c r="H75" s="35"/>
      <c r="I75" s="35"/>
      <c r="J75" s="35">
        <f>L75</f>
        <v>0</v>
      </c>
      <c r="K75" s="35"/>
      <c r="L75" s="35">
        <v>0</v>
      </c>
      <c r="M75" s="199">
        <f>O75</f>
        <v>0</v>
      </c>
      <c r="N75" s="199"/>
      <c r="O75" s="199">
        <v>0</v>
      </c>
      <c r="P75" s="76">
        <f t="shared" si="16"/>
        <v>0</v>
      </c>
      <c r="Q75" s="76"/>
      <c r="R75" s="76">
        <f t="shared" si="18"/>
        <v>0</v>
      </c>
      <c r="S75" s="22"/>
      <c r="T75" s="22"/>
      <c r="U75" s="22"/>
      <c r="V75" s="22"/>
      <c r="W75" s="22"/>
      <c r="X75" s="22"/>
      <c r="Y75" s="47"/>
    </row>
    <row r="76" spans="1:25" s="78" customFormat="1" ht="24.75" customHeight="1">
      <c r="A76" s="233" t="s">
        <v>184</v>
      </c>
      <c r="B76" s="234" t="s">
        <v>169</v>
      </c>
      <c r="C76" s="234" t="s">
        <v>185</v>
      </c>
      <c r="D76" s="234" t="s">
        <v>170</v>
      </c>
      <c r="E76" s="235" t="s">
        <v>186</v>
      </c>
      <c r="F76" s="236"/>
      <c r="G76" s="237">
        <f>H76</f>
        <v>3534.19</v>
      </c>
      <c r="H76" s="237">
        <f>H78</f>
        <v>3534.19</v>
      </c>
      <c r="I76" s="237"/>
      <c r="J76" s="237">
        <f>K76</f>
        <v>7500</v>
      </c>
      <c r="K76" s="237">
        <f>K78</f>
        <v>7500</v>
      </c>
      <c r="L76" s="237"/>
      <c r="M76" s="238">
        <f t="shared" si="1"/>
        <v>9500</v>
      </c>
      <c r="N76" s="238">
        <f>N78</f>
        <v>9500</v>
      </c>
      <c r="O76" s="238"/>
      <c r="P76" s="239">
        <f>M76-J76</f>
        <v>2000</v>
      </c>
      <c r="Q76" s="239">
        <f>N76-K76</f>
        <v>2000</v>
      </c>
      <c r="R76" s="239"/>
      <c r="S76" s="239">
        <f t="shared" si="14"/>
        <v>13500</v>
      </c>
      <c r="T76" s="239">
        <f>T78</f>
        <v>13500</v>
      </c>
      <c r="U76" s="239"/>
      <c r="V76" s="239">
        <f>W76</f>
        <v>14000</v>
      </c>
      <c r="W76" s="239">
        <f>W78</f>
        <v>14000</v>
      </c>
      <c r="X76" s="239"/>
      <c r="Y76" s="404" t="s">
        <v>485</v>
      </c>
    </row>
    <row r="77" spans="1:25" ht="12.75" customHeight="1">
      <c r="A77" s="17"/>
      <c r="B77" s="19"/>
      <c r="C77" s="19"/>
      <c r="D77" s="39"/>
      <c r="E77" s="40" t="s">
        <v>175</v>
      </c>
      <c r="F77" s="90"/>
      <c r="G77" s="39"/>
      <c r="H77" s="39"/>
      <c r="I77" s="39"/>
      <c r="J77" s="39"/>
      <c r="K77" s="39"/>
      <c r="L77" s="39"/>
      <c r="M77" s="199"/>
      <c r="N77" s="199"/>
      <c r="O77" s="199"/>
      <c r="P77" s="22"/>
      <c r="Q77" s="22"/>
      <c r="R77" s="22"/>
      <c r="S77" s="22"/>
      <c r="T77" s="22"/>
      <c r="U77" s="22"/>
      <c r="V77" s="22"/>
      <c r="W77" s="22"/>
      <c r="X77" s="22"/>
      <c r="Y77" s="404"/>
    </row>
    <row r="78" spans="1:25" s="77" customFormat="1" ht="29.25" customHeight="1">
      <c r="A78" s="108" t="s">
        <v>187</v>
      </c>
      <c r="B78" s="109" t="s">
        <v>169</v>
      </c>
      <c r="C78" s="109" t="s">
        <v>185</v>
      </c>
      <c r="D78" s="109" t="s">
        <v>173</v>
      </c>
      <c r="E78" s="110" t="s">
        <v>186</v>
      </c>
      <c r="F78" s="111"/>
      <c r="G78" s="112">
        <f>H78</f>
        <v>3534.19</v>
      </c>
      <c r="H78" s="112">
        <f>H80+H81+H82</f>
        <v>3534.19</v>
      </c>
      <c r="I78" s="112"/>
      <c r="J78" s="112">
        <f>K78</f>
        <v>7500</v>
      </c>
      <c r="K78" s="112">
        <f>K80+K81+K82</f>
        <v>7500</v>
      </c>
      <c r="L78" s="112"/>
      <c r="M78" s="198">
        <f t="shared" si="1"/>
        <v>9500</v>
      </c>
      <c r="N78" s="198">
        <f>N80+N81+N82</f>
        <v>9500</v>
      </c>
      <c r="O78" s="198"/>
      <c r="P78" s="76">
        <f>M78-J78</f>
        <v>2000</v>
      </c>
      <c r="Q78" s="76">
        <f>N78-K78</f>
        <v>2000</v>
      </c>
      <c r="R78" s="76"/>
      <c r="S78" s="76">
        <f>T78</f>
        <v>13500</v>
      </c>
      <c r="T78" s="76">
        <f>T80+T81+T82</f>
        <v>13500</v>
      </c>
      <c r="U78" s="76"/>
      <c r="V78" s="76">
        <f>W78</f>
        <v>14000</v>
      </c>
      <c r="W78" s="76">
        <f>W80+W81+W82</f>
        <v>14000</v>
      </c>
      <c r="X78" s="76"/>
      <c r="Y78" s="404"/>
    </row>
    <row r="79" spans="1:25" ht="15.75" customHeight="1">
      <c r="A79" s="17"/>
      <c r="B79" s="19"/>
      <c r="C79" s="19"/>
      <c r="D79" s="39"/>
      <c r="E79" s="42" t="s">
        <v>4</v>
      </c>
      <c r="F79" s="90"/>
      <c r="G79" s="39"/>
      <c r="H79" s="39"/>
      <c r="I79" s="39"/>
      <c r="J79" s="39"/>
      <c r="K79" s="39"/>
      <c r="L79" s="39"/>
      <c r="M79" s="199"/>
      <c r="N79" s="199"/>
      <c r="O79" s="199"/>
      <c r="P79" s="76"/>
      <c r="Q79" s="76"/>
      <c r="R79" s="76"/>
      <c r="S79" s="22"/>
      <c r="T79" s="22"/>
      <c r="U79" s="22"/>
      <c r="V79" s="22"/>
      <c r="W79" s="22"/>
      <c r="X79" s="22"/>
      <c r="Y79" s="48"/>
    </row>
    <row r="80" spans="1:25" s="5" customFormat="1" ht="18.75" customHeight="1">
      <c r="A80" s="8"/>
      <c r="B80" s="9"/>
      <c r="C80" s="9"/>
      <c r="D80" s="35"/>
      <c r="E80" s="42" t="s">
        <v>313</v>
      </c>
      <c r="F80" s="88" t="s">
        <v>312</v>
      </c>
      <c r="G80" s="10">
        <f>H80</f>
        <v>1889.7</v>
      </c>
      <c r="H80" s="10">
        <v>1889.7</v>
      </c>
      <c r="I80" s="10"/>
      <c r="J80" s="50">
        <f>K80</f>
        <v>4500</v>
      </c>
      <c r="K80" s="50">
        <v>4500</v>
      </c>
      <c r="L80" s="10"/>
      <c r="M80" s="199">
        <f t="shared" si="1"/>
        <v>5500</v>
      </c>
      <c r="N80" s="199">
        <v>5500</v>
      </c>
      <c r="O80" s="199"/>
      <c r="P80" s="76">
        <f t="shared" ref="P80:Q83" si="22">M80-J80</f>
        <v>1000</v>
      </c>
      <c r="Q80" s="76">
        <f t="shared" si="22"/>
        <v>1000</v>
      </c>
      <c r="R80" s="76"/>
      <c r="S80" s="22">
        <f>T80</f>
        <v>9000</v>
      </c>
      <c r="T80" s="22">
        <v>9000</v>
      </c>
      <c r="U80" s="22"/>
      <c r="V80" s="22">
        <f>W80</f>
        <v>9000</v>
      </c>
      <c r="W80" s="22">
        <v>9000</v>
      </c>
      <c r="X80" s="22"/>
      <c r="Y80" s="47"/>
    </row>
    <row r="81" spans="1:25" s="5" customFormat="1" ht="24" customHeight="1">
      <c r="A81" s="8"/>
      <c r="B81" s="9"/>
      <c r="C81" s="9"/>
      <c r="D81" s="35"/>
      <c r="E81" s="86" t="s">
        <v>437</v>
      </c>
      <c r="F81" s="88" t="s">
        <v>331</v>
      </c>
      <c r="G81" s="10">
        <f>H81</f>
        <v>0</v>
      </c>
      <c r="H81" s="10">
        <v>0</v>
      </c>
      <c r="I81" s="10"/>
      <c r="J81" s="50">
        <f>K81</f>
        <v>0</v>
      </c>
      <c r="K81" s="50">
        <v>0</v>
      </c>
      <c r="L81" s="10"/>
      <c r="M81" s="199">
        <f t="shared" si="1"/>
        <v>0</v>
      </c>
      <c r="N81" s="199">
        <v>0</v>
      </c>
      <c r="O81" s="199"/>
      <c r="P81" s="76">
        <f t="shared" si="22"/>
        <v>0</v>
      </c>
      <c r="Q81" s="76">
        <f t="shared" si="22"/>
        <v>0</v>
      </c>
      <c r="R81" s="76"/>
      <c r="S81" s="22">
        <f>T81</f>
        <v>500</v>
      </c>
      <c r="T81" s="22">
        <v>500</v>
      </c>
      <c r="U81" s="22"/>
      <c r="V81" s="22">
        <f>W81</f>
        <v>500</v>
      </c>
      <c r="W81" s="22">
        <v>500</v>
      </c>
      <c r="X81" s="22"/>
      <c r="Y81" s="47"/>
    </row>
    <row r="82" spans="1:25" s="5" customFormat="1" ht="15.75" customHeight="1">
      <c r="A82" s="8"/>
      <c r="B82" s="9"/>
      <c r="C82" s="9"/>
      <c r="D82" s="35"/>
      <c r="E82" s="42" t="s">
        <v>332</v>
      </c>
      <c r="F82" s="88" t="s">
        <v>333</v>
      </c>
      <c r="G82" s="10">
        <f>H82</f>
        <v>1644.49</v>
      </c>
      <c r="H82" s="10">
        <v>1644.49</v>
      </c>
      <c r="I82" s="10"/>
      <c r="J82" s="50">
        <f>K82</f>
        <v>3000</v>
      </c>
      <c r="K82" s="50">
        <v>3000</v>
      </c>
      <c r="L82" s="10"/>
      <c r="M82" s="199">
        <f t="shared" si="1"/>
        <v>4000</v>
      </c>
      <c r="N82" s="199">
        <v>4000</v>
      </c>
      <c r="O82" s="199"/>
      <c r="P82" s="76">
        <f t="shared" si="22"/>
        <v>1000</v>
      </c>
      <c r="Q82" s="76">
        <f t="shared" si="22"/>
        <v>1000</v>
      </c>
      <c r="R82" s="76"/>
      <c r="S82" s="22">
        <f>T82</f>
        <v>4000</v>
      </c>
      <c r="T82" s="22">
        <v>4000</v>
      </c>
      <c r="U82" s="22"/>
      <c r="V82" s="22">
        <f>W82</f>
        <v>4500</v>
      </c>
      <c r="W82" s="22">
        <v>4500</v>
      </c>
      <c r="X82" s="22"/>
      <c r="Y82" s="47"/>
    </row>
    <row r="83" spans="1:25" s="77" customFormat="1" ht="20.25" customHeight="1">
      <c r="A83" s="216" t="s">
        <v>188</v>
      </c>
      <c r="B83" s="217" t="s">
        <v>189</v>
      </c>
      <c r="C83" s="217" t="s">
        <v>170</v>
      </c>
      <c r="D83" s="217" t="s">
        <v>170</v>
      </c>
      <c r="E83" s="218" t="s">
        <v>190</v>
      </c>
      <c r="F83" s="219"/>
      <c r="G83" s="220">
        <f>G85</f>
        <v>52883.81</v>
      </c>
      <c r="H83" s="220">
        <f>H85</f>
        <v>3030</v>
      </c>
      <c r="I83" s="220">
        <f>I85</f>
        <v>49853.81</v>
      </c>
      <c r="J83" s="220">
        <f>K83+L83</f>
        <v>13000</v>
      </c>
      <c r="K83" s="220">
        <f>K85</f>
        <v>13000</v>
      </c>
      <c r="L83" s="220">
        <f>L85</f>
        <v>0</v>
      </c>
      <c r="M83" s="221">
        <f t="shared" si="1"/>
        <v>45000</v>
      </c>
      <c r="N83" s="221">
        <f>N85</f>
        <v>45000</v>
      </c>
      <c r="O83" s="221">
        <f>O85</f>
        <v>0</v>
      </c>
      <c r="P83" s="223">
        <f t="shared" si="22"/>
        <v>32000</v>
      </c>
      <c r="Q83" s="223">
        <f t="shared" si="22"/>
        <v>32000</v>
      </c>
      <c r="R83" s="223">
        <f>O83-L83</f>
        <v>0</v>
      </c>
      <c r="S83" s="223">
        <f>T83</f>
        <v>31000</v>
      </c>
      <c r="T83" s="223">
        <f>T85</f>
        <v>31000</v>
      </c>
      <c r="U83" s="223">
        <f>U85</f>
        <v>0</v>
      </c>
      <c r="V83" s="223">
        <f>W83</f>
        <v>51500</v>
      </c>
      <c r="W83" s="223">
        <f>W85</f>
        <v>51500</v>
      </c>
      <c r="X83" s="223"/>
      <c r="Y83" s="420" t="s">
        <v>486</v>
      </c>
    </row>
    <row r="84" spans="1:25" s="5" customFormat="1" ht="19.5" customHeight="1">
      <c r="A84" s="8"/>
      <c r="B84" s="9"/>
      <c r="C84" s="9"/>
      <c r="D84" s="35"/>
      <c r="E84" s="42" t="s">
        <v>4</v>
      </c>
      <c r="F84" s="88"/>
      <c r="G84" s="35"/>
      <c r="H84" s="35"/>
      <c r="I84" s="35"/>
      <c r="J84" s="35"/>
      <c r="K84" s="35"/>
      <c r="L84" s="35"/>
      <c r="M84" s="199"/>
      <c r="N84" s="199"/>
      <c r="O84" s="199"/>
      <c r="P84" s="22"/>
      <c r="Q84" s="22"/>
      <c r="R84" s="22"/>
      <c r="S84" s="22"/>
      <c r="T84" s="22"/>
      <c r="U84" s="22"/>
      <c r="V84" s="22"/>
      <c r="W84" s="22"/>
      <c r="X84" s="22"/>
      <c r="Y84" s="420"/>
    </row>
    <row r="85" spans="1:25" s="77" customFormat="1" ht="19.5" customHeight="1">
      <c r="A85" s="233" t="s">
        <v>192</v>
      </c>
      <c r="B85" s="234" t="s">
        <v>189</v>
      </c>
      <c r="C85" s="234" t="s">
        <v>183</v>
      </c>
      <c r="D85" s="234" t="s">
        <v>170</v>
      </c>
      <c r="E85" s="235" t="s">
        <v>193</v>
      </c>
      <c r="F85" s="236"/>
      <c r="G85" s="237">
        <f t="shared" ref="G85:L85" si="23">G87</f>
        <v>52883.81</v>
      </c>
      <c r="H85" s="237">
        <f t="shared" si="23"/>
        <v>3030</v>
      </c>
      <c r="I85" s="237">
        <f t="shared" si="23"/>
        <v>49853.81</v>
      </c>
      <c r="J85" s="237">
        <f t="shared" si="23"/>
        <v>13000</v>
      </c>
      <c r="K85" s="237">
        <f t="shared" si="23"/>
        <v>13000</v>
      </c>
      <c r="L85" s="237">
        <f t="shared" si="23"/>
        <v>0</v>
      </c>
      <c r="M85" s="238">
        <f t="shared" ref="M85:M175" si="24">N85+O85</f>
        <v>45000</v>
      </c>
      <c r="N85" s="238">
        <f>N87</f>
        <v>45000</v>
      </c>
      <c r="O85" s="238">
        <f>O89</f>
        <v>0</v>
      </c>
      <c r="P85" s="239">
        <f>M85-J85</f>
        <v>32000</v>
      </c>
      <c r="Q85" s="239">
        <f>N85-K85</f>
        <v>32000</v>
      </c>
      <c r="R85" s="239">
        <f>O85-L85</f>
        <v>0</v>
      </c>
      <c r="S85" s="239">
        <f>T85</f>
        <v>31000</v>
      </c>
      <c r="T85" s="239">
        <f>T87</f>
        <v>31000</v>
      </c>
      <c r="U85" s="239">
        <f>U87</f>
        <v>0</v>
      </c>
      <c r="V85" s="239">
        <f>W85</f>
        <v>51500</v>
      </c>
      <c r="W85" s="239">
        <f>W87</f>
        <v>51500</v>
      </c>
      <c r="X85" s="239"/>
      <c r="Y85" s="420"/>
    </row>
    <row r="86" spans="1:25" s="5" customFormat="1" ht="20.25" customHeight="1">
      <c r="A86" s="17"/>
      <c r="B86" s="19"/>
      <c r="C86" s="19"/>
      <c r="D86" s="39"/>
      <c r="E86" s="40" t="s">
        <v>175</v>
      </c>
      <c r="F86" s="88"/>
      <c r="G86" s="35"/>
      <c r="H86" s="35"/>
      <c r="I86" s="35"/>
      <c r="J86" s="35"/>
      <c r="K86" s="35"/>
      <c r="L86" s="35"/>
      <c r="M86" s="199"/>
      <c r="N86" s="199"/>
      <c r="O86" s="199"/>
      <c r="P86" s="76"/>
      <c r="Q86" s="76"/>
      <c r="R86" s="76"/>
      <c r="S86" s="22"/>
      <c r="T86" s="22"/>
      <c r="U86" s="22"/>
      <c r="V86" s="22"/>
      <c r="W86" s="22"/>
      <c r="X86" s="22"/>
      <c r="Y86" s="420"/>
    </row>
    <row r="87" spans="1:25" s="77" customFormat="1" ht="19.5" customHeight="1">
      <c r="A87" s="108" t="s">
        <v>194</v>
      </c>
      <c r="B87" s="109" t="s">
        <v>189</v>
      </c>
      <c r="C87" s="109" t="s">
        <v>183</v>
      </c>
      <c r="D87" s="109" t="s">
        <v>173</v>
      </c>
      <c r="E87" s="110" t="s">
        <v>193</v>
      </c>
      <c r="F87" s="111"/>
      <c r="G87" s="112">
        <f>G89</f>
        <v>52883.81</v>
      </c>
      <c r="H87" s="112">
        <f>H89</f>
        <v>3030</v>
      </c>
      <c r="I87" s="112">
        <f>I89</f>
        <v>49853.81</v>
      </c>
      <c r="J87" s="112">
        <f>K87+L87</f>
        <v>13000</v>
      </c>
      <c r="K87" s="112">
        <f>K89</f>
        <v>13000</v>
      </c>
      <c r="L87" s="112">
        <f>L89</f>
        <v>0</v>
      </c>
      <c r="M87" s="198">
        <f t="shared" si="24"/>
        <v>45000</v>
      </c>
      <c r="N87" s="198">
        <f>N89</f>
        <v>45000</v>
      </c>
      <c r="O87" s="198"/>
      <c r="P87" s="76">
        <f>M87-J87</f>
        <v>32000</v>
      </c>
      <c r="Q87" s="76">
        <f>N87-K87</f>
        <v>32000</v>
      </c>
      <c r="R87" s="76">
        <f>O87-L87</f>
        <v>0</v>
      </c>
      <c r="S87" s="76">
        <f>T87</f>
        <v>31000</v>
      </c>
      <c r="T87" s="76">
        <f>T89</f>
        <v>31000</v>
      </c>
      <c r="U87" s="76">
        <f>U89</f>
        <v>0</v>
      </c>
      <c r="V87" s="76">
        <f>W87</f>
        <v>51500</v>
      </c>
      <c r="W87" s="76">
        <f>W89</f>
        <v>51500</v>
      </c>
      <c r="X87" s="76"/>
      <c r="Y87" s="420"/>
    </row>
    <row r="88" spans="1:25" s="5" customFormat="1" ht="20.25" customHeight="1">
      <c r="A88" s="8"/>
      <c r="B88" s="9"/>
      <c r="C88" s="9"/>
      <c r="D88" s="35"/>
      <c r="E88" s="42" t="s">
        <v>4</v>
      </c>
      <c r="F88" s="88"/>
      <c r="G88" s="35"/>
      <c r="H88" s="35"/>
      <c r="I88" s="35"/>
      <c r="J88" s="35"/>
      <c r="K88" s="35"/>
      <c r="L88" s="35"/>
      <c r="M88" s="199"/>
      <c r="N88" s="199"/>
      <c r="O88" s="199"/>
      <c r="P88" s="76"/>
      <c r="Q88" s="76"/>
      <c r="R88" s="76"/>
      <c r="S88" s="22"/>
      <c r="T88" s="22"/>
      <c r="U88" s="22"/>
      <c r="V88" s="22"/>
      <c r="W88" s="22"/>
      <c r="X88" s="22"/>
      <c r="Y88" s="420"/>
    </row>
    <row r="89" spans="1:25" s="77" customFormat="1" ht="24.75" customHeight="1">
      <c r="A89" s="120"/>
      <c r="B89" s="75"/>
      <c r="C89" s="75"/>
      <c r="D89" s="112"/>
      <c r="E89" s="119" t="s">
        <v>438</v>
      </c>
      <c r="F89" s="121"/>
      <c r="G89" s="122">
        <f t="shared" ref="G89:G98" si="25">H89+I89</f>
        <v>52883.81</v>
      </c>
      <c r="H89" s="122">
        <f>H90+H91+H93+H94</f>
        <v>3030</v>
      </c>
      <c r="I89" s="122">
        <f>I95+I96+I97</f>
        <v>49853.81</v>
      </c>
      <c r="J89" s="122">
        <f>K89+L89</f>
        <v>13000</v>
      </c>
      <c r="K89" s="122">
        <f>K90+K91+K92+K93+K94</f>
        <v>13000</v>
      </c>
      <c r="L89" s="122">
        <f>L95+L96+L97</f>
        <v>0</v>
      </c>
      <c r="M89" s="198">
        <f t="shared" si="24"/>
        <v>45000</v>
      </c>
      <c r="N89" s="198">
        <f>N93</f>
        <v>45000</v>
      </c>
      <c r="O89" s="198">
        <f>O95+O96+O97</f>
        <v>0</v>
      </c>
      <c r="P89" s="76">
        <f t="shared" ref="P89:R98" si="26">M89-J89</f>
        <v>32000</v>
      </c>
      <c r="Q89" s="76">
        <f t="shared" si="26"/>
        <v>32000</v>
      </c>
      <c r="R89" s="76">
        <f t="shared" si="26"/>
        <v>0</v>
      </c>
      <c r="S89" s="76">
        <f>T89+U89</f>
        <v>31000</v>
      </c>
      <c r="T89" s="76">
        <f>T90+T91+T93</f>
        <v>31000</v>
      </c>
      <c r="U89" s="76">
        <f>U90+U91+U93</f>
        <v>0</v>
      </c>
      <c r="V89" s="76">
        <f>W89</f>
        <v>51500</v>
      </c>
      <c r="W89" s="76">
        <f>W91+W93</f>
        <v>51500</v>
      </c>
      <c r="X89" s="76"/>
      <c r="Y89" s="420"/>
    </row>
    <row r="90" spans="1:25" s="5" customFormat="1" ht="16.5" customHeight="1">
      <c r="A90" s="8"/>
      <c r="B90" s="9"/>
      <c r="C90" s="9"/>
      <c r="D90" s="35"/>
      <c r="E90" s="96" t="s">
        <v>454</v>
      </c>
      <c r="F90" s="97" t="s">
        <v>309</v>
      </c>
      <c r="G90" s="45">
        <f t="shared" si="25"/>
        <v>0</v>
      </c>
      <c r="H90" s="10">
        <v>0</v>
      </c>
      <c r="I90" s="10"/>
      <c r="J90" s="50">
        <f>K90</f>
        <v>0</v>
      </c>
      <c r="K90" s="50">
        <v>0</v>
      </c>
      <c r="L90" s="10"/>
      <c r="M90" s="199">
        <f t="shared" si="24"/>
        <v>0</v>
      </c>
      <c r="N90" s="199"/>
      <c r="O90" s="199"/>
      <c r="P90" s="76">
        <f t="shared" si="26"/>
        <v>0</v>
      </c>
      <c r="Q90" s="76">
        <f t="shared" si="26"/>
        <v>0</v>
      </c>
      <c r="R90" s="76">
        <f t="shared" si="26"/>
        <v>0</v>
      </c>
      <c r="S90" s="22">
        <v>0</v>
      </c>
      <c r="T90" s="22">
        <v>0</v>
      </c>
      <c r="U90" s="22">
        <v>0</v>
      </c>
      <c r="V90" s="22">
        <f>W90</f>
        <v>0</v>
      </c>
      <c r="W90" s="22">
        <v>0</v>
      </c>
      <c r="X90" s="22"/>
      <c r="Y90" s="420"/>
    </row>
    <row r="91" spans="1:25" s="5" customFormat="1" ht="14.25" customHeight="1">
      <c r="A91" s="8"/>
      <c r="B91" s="9"/>
      <c r="C91" s="9"/>
      <c r="D91" s="35"/>
      <c r="E91" s="86" t="s">
        <v>433</v>
      </c>
      <c r="F91" s="88" t="s">
        <v>311</v>
      </c>
      <c r="G91" s="99">
        <f t="shared" si="25"/>
        <v>0</v>
      </c>
      <c r="H91" s="50">
        <v>0</v>
      </c>
      <c r="I91" s="10"/>
      <c r="J91" s="50">
        <f>K91</f>
        <v>0</v>
      </c>
      <c r="K91" s="50">
        <v>0</v>
      </c>
      <c r="L91" s="10"/>
      <c r="M91" s="199">
        <f t="shared" si="24"/>
        <v>0</v>
      </c>
      <c r="N91" s="199"/>
      <c r="O91" s="199"/>
      <c r="P91" s="76">
        <f t="shared" si="26"/>
        <v>0</v>
      </c>
      <c r="Q91" s="76">
        <f t="shared" si="26"/>
        <v>0</v>
      </c>
      <c r="R91" s="76">
        <f t="shared" si="26"/>
        <v>0</v>
      </c>
      <c r="S91" s="22">
        <f>T91</f>
        <v>1000</v>
      </c>
      <c r="T91" s="22">
        <v>1000</v>
      </c>
      <c r="U91" s="22">
        <v>0</v>
      </c>
      <c r="V91" s="22">
        <f>W91</f>
        <v>1500</v>
      </c>
      <c r="W91" s="22">
        <v>1500</v>
      </c>
      <c r="X91" s="22"/>
      <c r="Y91" s="47"/>
    </row>
    <row r="92" spans="1:25" s="5" customFormat="1" ht="14.25" customHeight="1">
      <c r="A92" s="8"/>
      <c r="B92" s="9"/>
      <c r="C92" s="9"/>
      <c r="D92" s="35"/>
      <c r="E92" s="42" t="s">
        <v>313</v>
      </c>
      <c r="F92" s="88" t="s">
        <v>312</v>
      </c>
      <c r="G92" s="99"/>
      <c r="H92" s="50"/>
      <c r="I92" s="10"/>
      <c r="J92" s="50">
        <f>K92</f>
        <v>1000</v>
      </c>
      <c r="K92" s="50">
        <v>1000</v>
      </c>
      <c r="L92" s="10"/>
      <c r="M92" s="199"/>
      <c r="N92" s="199"/>
      <c r="O92" s="199"/>
      <c r="P92" s="76"/>
      <c r="Q92" s="76"/>
      <c r="R92" s="76"/>
      <c r="S92" s="22"/>
      <c r="T92" s="22"/>
      <c r="U92" s="22"/>
      <c r="V92" s="22"/>
      <c r="W92" s="22"/>
      <c r="X92" s="22"/>
      <c r="Y92" s="47"/>
    </row>
    <row r="93" spans="1:25" s="5" customFormat="1" ht="14.25" customHeight="1">
      <c r="A93" s="8"/>
      <c r="B93" s="9"/>
      <c r="C93" s="9"/>
      <c r="D93" s="35"/>
      <c r="E93" s="85" t="s">
        <v>434</v>
      </c>
      <c r="F93" s="88" t="s">
        <v>314</v>
      </c>
      <c r="G93" s="45">
        <f t="shared" si="25"/>
        <v>3030</v>
      </c>
      <c r="H93" s="10">
        <v>3030</v>
      </c>
      <c r="I93" s="10"/>
      <c r="J93" s="50">
        <f>K93</f>
        <v>12000</v>
      </c>
      <c r="K93" s="50">
        <v>12000</v>
      </c>
      <c r="L93" s="10"/>
      <c r="M93" s="199">
        <f t="shared" si="24"/>
        <v>45000</v>
      </c>
      <c r="N93" s="199">
        <v>45000</v>
      </c>
      <c r="O93" s="199"/>
      <c r="P93" s="76">
        <f t="shared" si="26"/>
        <v>33000</v>
      </c>
      <c r="Q93" s="76">
        <f t="shared" si="26"/>
        <v>33000</v>
      </c>
      <c r="R93" s="76">
        <f t="shared" si="26"/>
        <v>0</v>
      </c>
      <c r="S93" s="22">
        <f>T93</f>
        <v>30000</v>
      </c>
      <c r="T93" s="22">
        <v>30000</v>
      </c>
      <c r="U93" s="22">
        <v>0</v>
      </c>
      <c r="V93" s="22">
        <f>W93</f>
        <v>50000</v>
      </c>
      <c r="W93" s="22">
        <v>50000</v>
      </c>
      <c r="X93" s="22"/>
      <c r="Y93" s="47"/>
    </row>
    <row r="94" spans="1:25" s="5" customFormat="1" ht="16.5" customHeight="1">
      <c r="A94" s="8"/>
      <c r="B94" s="9"/>
      <c r="C94" s="9"/>
      <c r="D94" s="35"/>
      <c r="E94" s="86" t="s">
        <v>439</v>
      </c>
      <c r="F94" s="88" t="s">
        <v>324</v>
      </c>
      <c r="G94" s="99">
        <f t="shared" si="25"/>
        <v>0</v>
      </c>
      <c r="H94" s="50">
        <v>0</v>
      </c>
      <c r="I94" s="10"/>
      <c r="J94" s="50">
        <f>K94</f>
        <v>0</v>
      </c>
      <c r="K94" s="50">
        <v>0</v>
      </c>
      <c r="L94" s="10"/>
      <c r="M94" s="199">
        <f t="shared" si="24"/>
        <v>0</v>
      </c>
      <c r="N94" s="199"/>
      <c r="O94" s="199"/>
      <c r="P94" s="76">
        <f t="shared" si="26"/>
        <v>0</v>
      </c>
      <c r="Q94" s="76">
        <f t="shared" si="26"/>
        <v>0</v>
      </c>
      <c r="R94" s="76">
        <f t="shared" si="26"/>
        <v>0</v>
      </c>
      <c r="S94" s="22"/>
      <c r="T94" s="22"/>
      <c r="U94" s="22"/>
      <c r="V94" s="22"/>
      <c r="W94" s="22"/>
      <c r="X94" s="22"/>
      <c r="Y94" s="47"/>
    </row>
    <row r="95" spans="1:25" s="5" customFormat="1" ht="18.75" customHeight="1">
      <c r="A95" s="8"/>
      <c r="B95" s="9"/>
      <c r="C95" s="9"/>
      <c r="D95" s="35"/>
      <c r="E95" s="96" t="s">
        <v>445</v>
      </c>
      <c r="F95" s="97" t="s">
        <v>336</v>
      </c>
      <c r="G95" s="99">
        <f>I95</f>
        <v>49853.81</v>
      </c>
      <c r="H95" s="50"/>
      <c r="I95" s="10">
        <v>49853.81</v>
      </c>
      <c r="J95" s="50">
        <f>L95</f>
        <v>0</v>
      </c>
      <c r="K95" s="50"/>
      <c r="L95" s="10">
        <v>0</v>
      </c>
      <c r="M95" s="199">
        <f>O95</f>
        <v>0</v>
      </c>
      <c r="N95" s="199"/>
      <c r="O95" s="199">
        <v>0</v>
      </c>
      <c r="P95" s="76">
        <f t="shared" si="26"/>
        <v>0</v>
      </c>
      <c r="Q95" s="76"/>
      <c r="R95" s="76"/>
      <c r="S95" s="22"/>
      <c r="T95" s="22"/>
      <c r="U95" s="22"/>
      <c r="V95" s="22"/>
      <c r="W95" s="22"/>
      <c r="X95" s="22"/>
      <c r="Y95" s="47"/>
    </row>
    <row r="96" spans="1:25" s="5" customFormat="1" ht="18.75" customHeight="1">
      <c r="A96" s="8"/>
      <c r="B96" s="9"/>
      <c r="C96" s="9"/>
      <c r="D96" s="35"/>
      <c r="E96" s="42" t="s">
        <v>339</v>
      </c>
      <c r="F96" s="88" t="s">
        <v>338</v>
      </c>
      <c r="G96" s="45">
        <f t="shared" si="25"/>
        <v>0</v>
      </c>
      <c r="H96" s="10"/>
      <c r="I96" s="10">
        <v>0</v>
      </c>
      <c r="J96" s="50">
        <f>K96+L96</f>
        <v>0</v>
      </c>
      <c r="K96" s="50"/>
      <c r="L96" s="50">
        <v>0</v>
      </c>
      <c r="M96" s="199">
        <f t="shared" si="24"/>
        <v>0</v>
      </c>
      <c r="N96" s="199"/>
      <c r="O96" s="199">
        <v>0</v>
      </c>
      <c r="P96" s="76">
        <f t="shared" si="26"/>
        <v>0</v>
      </c>
      <c r="Q96" s="76">
        <f t="shared" si="26"/>
        <v>0</v>
      </c>
      <c r="R96" s="76">
        <f t="shared" si="26"/>
        <v>0</v>
      </c>
      <c r="S96" s="22"/>
      <c r="T96" s="22"/>
      <c r="U96" s="22"/>
      <c r="V96" s="22"/>
      <c r="W96" s="22"/>
      <c r="X96" s="22"/>
      <c r="Y96" s="47"/>
    </row>
    <row r="97" spans="1:25" s="5" customFormat="1" ht="18.75" customHeight="1">
      <c r="A97" s="8"/>
      <c r="B97" s="9"/>
      <c r="C97" s="9"/>
      <c r="D97" s="35"/>
      <c r="E97" s="92" t="s">
        <v>347</v>
      </c>
      <c r="F97" s="88" t="s">
        <v>346</v>
      </c>
      <c r="G97" s="99">
        <f t="shared" si="25"/>
        <v>0</v>
      </c>
      <c r="H97" s="50"/>
      <c r="I97" s="50">
        <v>0</v>
      </c>
      <c r="J97" s="50">
        <f>K97+L97</f>
        <v>0</v>
      </c>
      <c r="K97" s="50"/>
      <c r="L97" s="50">
        <v>0</v>
      </c>
      <c r="M97" s="199">
        <f t="shared" si="24"/>
        <v>0</v>
      </c>
      <c r="N97" s="199"/>
      <c r="O97" s="199">
        <v>0</v>
      </c>
      <c r="P97" s="76">
        <f t="shared" si="26"/>
        <v>0</v>
      </c>
      <c r="Q97" s="76">
        <f t="shared" si="26"/>
        <v>0</v>
      </c>
      <c r="R97" s="76">
        <f t="shared" si="26"/>
        <v>0</v>
      </c>
      <c r="S97" s="22"/>
      <c r="T97" s="22"/>
      <c r="U97" s="22"/>
      <c r="V97" s="22"/>
      <c r="W97" s="22"/>
      <c r="X97" s="22"/>
      <c r="Y97" s="47"/>
    </row>
    <row r="98" spans="1:25" s="77" customFormat="1" ht="19.5" customHeight="1">
      <c r="A98" s="216" t="s">
        <v>195</v>
      </c>
      <c r="B98" s="217" t="s">
        <v>196</v>
      </c>
      <c r="C98" s="217" t="s">
        <v>170</v>
      </c>
      <c r="D98" s="217" t="s">
        <v>170</v>
      </c>
      <c r="E98" s="218" t="s">
        <v>197</v>
      </c>
      <c r="F98" s="219"/>
      <c r="G98" s="220">
        <f t="shared" si="25"/>
        <v>174083.07400000002</v>
      </c>
      <c r="H98" s="220">
        <f>H100+H118+H144</f>
        <v>118916.02</v>
      </c>
      <c r="I98" s="220">
        <f>I100+I118+I144</f>
        <v>55167.054000000004</v>
      </c>
      <c r="J98" s="220">
        <f>K98+L98</f>
        <v>155077.29999999999</v>
      </c>
      <c r="K98" s="220">
        <f>K100+K118+K138</f>
        <v>155077.29999999999</v>
      </c>
      <c r="L98" s="220">
        <f>L100+L118+L144</f>
        <v>0</v>
      </c>
      <c r="M98" s="221">
        <f t="shared" si="24"/>
        <v>2711508.5</v>
      </c>
      <c r="N98" s="221">
        <f>N100+N118+N138+N144</f>
        <v>194750</v>
      </c>
      <c r="O98" s="221">
        <f>O100+O118+O144</f>
        <v>2516758.5</v>
      </c>
      <c r="P98" s="223">
        <f t="shared" si="26"/>
        <v>2556431.2000000002</v>
      </c>
      <c r="Q98" s="223">
        <f t="shared" si="26"/>
        <v>39672.700000000012</v>
      </c>
      <c r="R98" s="223">
        <f t="shared" si="26"/>
        <v>2516758.5</v>
      </c>
      <c r="S98" s="223">
        <f>T98+U98</f>
        <v>325089.5</v>
      </c>
      <c r="T98" s="223">
        <f>T100+T118+T138</f>
        <v>175589.5</v>
      </c>
      <c r="U98" s="223">
        <f>U100+U118+U144</f>
        <v>149500</v>
      </c>
      <c r="V98" s="223">
        <f>W98+X98</f>
        <v>392900</v>
      </c>
      <c r="W98" s="223">
        <f>W100+W118+W138</f>
        <v>238900</v>
      </c>
      <c r="X98" s="223">
        <f>X100+X118+X144</f>
        <v>154000</v>
      </c>
      <c r="Y98" s="246"/>
    </row>
    <row r="99" spans="1:25" ht="12.75" customHeight="1">
      <c r="A99" s="17"/>
      <c r="B99" s="19"/>
      <c r="C99" s="19"/>
      <c r="D99" s="39"/>
      <c r="E99" s="40" t="s">
        <v>4</v>
      </c>
      <c r="F99" s="90"/>
      <c r="G99" s="39"/>
      <c r="H99" s="39"/>
      <c r="I99" s="39"/>
      <c r="J99" s="39"/>
      <c r="K99" s="39"/>
      <c r="L99" s="39"/>
      <c r="M99" s="199"/>
      <c r="N99" s="199"/>
      <c r="O99" s="199"/>
      <c r="P99" s="76"/>
      <c r="Q99" s="76"/>
      <c r="R99" s="76"/>
      <c r="S99" s="22"/>
      <c r="T99" s="22"/>
      <c r="U99" s="22"/>
      <c r="V99" s="22"/>
      <c r="W99" s="22"/>
      <c r="X99" s="22"/>
      <c r="Y99" s="48"/>
    </row>
    <row r="100" spans="1:25" s="78" customFormat="1" ht="42.75" customHeight="1">
      <c r="A100" s="382">
        <v>2420</v>
      </c>
      <c r="B100" s="247" t="s">
        <v>196</v>
      </c>
      <c r="C100" s="247" t="s">
        <v>191</v>
      </c>
      <c r="D100" s="247" t="s">
        <v>170</v>
      </c>
      <c r="E100" s="248" t="s">
        <v>440</v>
      </c>
      <c r="F100" s="236"/>
      <c r="G100" s="237">
        <f>G101</f>
        <v>17795.440000000002</v>
      </c>
      <c r="H100" s="237">
        <f>H101+H113</f>
        <v>17509.580000000002</v>
      </c>
      <c r="I100" s="237">
        <f>I101+I113</f>
        <v>850</v>
      </c>
      <c r="J100" s="249">
        <f>K100+L100</f>
        <v>13900</v>
      </c>
      <c r="K100" s="249">
        <f>K101+K113</f>
        <v>12200</v>
      </c>
      <c r="L100" s="237">
        <f>L101+L113</f>
        <v>1700</v>
      </c>
      <c r="M100" s="238">
        <f t="shared" si="24"/>
        <v>159500</v>
      </c>
      <c r="N100" s="238">
        <f>N101+N113</f>
        <v>34500</v>
      </c>
      <c r="O100" s="238">
        <f>O101+O113</f>
        <v>125000</v>
      </c>
      <c r="P100" s="239">
        <f t="shared" ref="P100:P107" si="27">M100-J100</f>
        <v>145600</v>
      </c>
      <c r="Q100" s="239">
        <f t="shared" ref="Q100:Q107" si="28">N100-K100</f>
        <v>22300</v>
      </c>
      <c r="R100" s="239">
        <f t="shared" ref="R100:R107" si="29">O100-L100</f>
        <v>123300</v>
      </c>
      <c r="S100" s="239">
        <f>T100+U100</f>
        <v>220389.5</v>
      </c>
      <c r="T100" s="239">
        <f>T101+T113</f>
        <v>20389.5</v>
      </c>
      <c r="U100" s="239">
        <f>U113</f>
        <v>200000</v>
      </c>
      <c r="V100" s="239">
        <f>W100+X100</f>
        <v>218700</v>
      </c>
      <c r="W100" s="239">
        <f>W101+W113</f>
        <v>18700</v>
      </c>
      <c r="X100" s="239">
        <f>X113</f>
        <v>200000</v>
      </c>
      <c r="Y100" s="420" t="s">
        <v>487</v>
      </c>
    </row>
    <row r="101" spans="1:25" s="74" customFormat="1" ht="18" customHeight="1">
      <c r="A101" s="381">
        <v>2421</v>
      </c>
      <c r="B101" s="129" t="s">
        <v>196</v>
      </c>
      <c r="C101" s="129" t="s">
        <v>191</v>
      </c>
      <c r="D101" s="129" t="s">
        <v>173</v>
      </c>
      <c r="E101" s="130" t="s">
        <v>441</v>
      </c>
      <c r="F101" s="116"/>
      <c r="G101" s="117">
        <f>H101+I101</f>
        <v>17795.440000000002</v>
      </c>
      <c r="H101" s="117">
        <f>H103+H104+H105+H106+H107+H108+H109+H110+H111+H112</f>
        <v>16945.440000000002</v>
      </c>
      <c r="I101" s="117">
        <f>I112</f>
        <v>850</v>
      </c>
      <c r="J101" s="117">
        <f>K101+L101</f>
        <v>12900</v>
      </c>
      <c r="K101" s="117">
        <f>K104+K105+K106+K107+K108</f>
        <v>11200</v>
      </c>
      <c r="L101" s="117">
        <f>L112</f>
        <v>1700</v>
      </c>
      <c r="M101" s="198">
        <f t="shared" si="24"/>
        <v>33500</v>
      </c>
      <c r="N101" s="198">
        <f>N104+N105+N106+N107+N108+N109+N110+N111</f>
        <v>33500</v>
      </c>
      <c r="O101" s="198">
        <f>O112</f>
        <v>0</v>
      </c>
      <c r="P101" s="76">
        <f t="shared" si="27"/>
        <v>20600</v>
      </c>
      <c r="Q101" s="76">
        <f t="shared" si="28"/>
        <v>22300</v>
      </c>
      <c r="R101" s="76">
        <f t="shared" si="29"/>
        <v>-1700</v>
      </c>
      <c r="S101" s="76">
        <f>T101+U101</f>
        <v>17389.5</v>
      </c>
      <c r="T101" s="76">
        <f>T104+T105+T108+T110</f>
        <v>17389.5</v>
      </c>
      <c r="U101" s="76"/>
      <c r="V101" s="76">
        <f>W101</f>
        <v>15700</v>
      </c>
      <c r="W101" s="76">
        <f>W104+W105+W111</f>
        <v>15700</v>
      </c>
      <c r="X101" s="76"/>
      <c r="Y101" s="420"/>
    </row>
    <row r="102" spans="1:25" ht="12.75" customHeight="1">
      <c r="A102" s="31"/>
      <c r="B102" s="32"/>
      <c r="C102" s="32"/>
      <c r="D102" s="32"/>
      <c r="E102" s="40" t="s">
        <v>4</v>
      </c>
      <c r="F102" s="90"/>
      <c r="G102" s="39"/>
      <c r="H102" s="39"/>
      <c r="I102" s="39"/>
      <c r="J102" s="39"/>
      <c r="K102" s="39"/>
      <c r="L102" s="39"/>
      <c r="M102" s="199"/>
      <c r="N102" s="199"/>
      <c r="O102" s="199"/>
      <c r="P102" s="76"/>
      <c r="Q102" s="76"/>
      <c r="R102" s="76"/>
      <c r="S102" s="22"/>
      <c r="T102" s="22"/>
      <c r="U102" s="22"/>
      <c r="V102" s="22"/>
      <c r="W102" s="22"/>
      <c r="X102" s="22"/>
      <c r="Y102" s="420"/>
    </row>
    <row r="103" spans="1:25" ht="12.75" customHeight="1">
      <c r="A103" s="31"/>
      <c r="B103" s="32"/>
      <c r="C103" s="32"/>
      <c r="D103" s="32"/>
      <c r="E103" s="96" t="s">
        <v>446</v>
      </c>
      <c r="F103" s="97" t="s">
        <v>294</v>
      </c>
      <c r="G103" s="39">
        <f>H103</f>
        <v>0</v>
      </c>
      <c r="H103" s="39">
        <v>0</v>
      </c>
      <c r="I103" s="39"/>
      <c r="J103" s="39"/>
      <c r="K103" s="39"/>
      <c r="L103" s="39"/>
      <c r="M103" s="199"/>
      <c r="N103" s="199"/>
      <c r="O103" s="199"/>
      <c r="P103" s="76"/>
      <c r="Q103" s="76"/>
      <c r="R103" s="76"/>
      <c r="S103" s="22"/>
      <c r="T103" s="22"/>
      <c r="U103" s="22"/>
      <c r="V103" s="22"/>
      <c r="W103" s="22"/>
      <c r="X103" s="22"/>
      <c r="Y103" s="420"/>
    </row>
    <row r="104" spans="1:25" s="5" customFormat="1" ht="16.5" customHeight="1">
      <c r="A104" s="8"/>
      <c r="B104" s="9"/>
      <c r="C104" s="9"/>
      <c r="D104" s="35"/>
      <c r="E104" s="86" t="s">
        <v>433</v>
      </c>
      <c r="F104" s="88" t="s">
        <v>311</v>
      </c>
      <c r="G104" s="35">
        <f>H104+I104</f>
        <v>4750</v>
      </c>
      <c r="H104" s="35">
        <v>4750</v>
      </c>
      <c r="I104" s="43"/>
      <c r="J104" s="35">
        <f>K104</f>
        <v>6000</v>
      </c>
      <c r="K104" s="35">
        <v>6000</v>
      </c>
      <c r="L104" s="43"/>
      <c r="M104" s="199">
        <f t="shared" si="24"/>
        <v>6500</v>
      </c>
      <c r="N104" s="199">
        <v>6500</v>
      </c>
      <c r="O104" s="199"/>
      <c r="P104" s="76">
        <f t="shared" si="27"/>
        <v>500</v>
      </c>
      <c r="Q104" s="76">
        <f t="shared" si="28"/>
        <v>500</v>
      </c>
      <c r="R104" s="76">
        <f t="shared" si="29"/>
        <v>0</v>
      </c>
      <c r="S104" s="22">
        <f>T104</f>
        <v>5500</v>
      </c>
      <c r="T104" s="22">
        <v>5500</v>
      </c>
      <c r="U104" s="22"/>
      <c r="V104" s="22">
        <f>W104</f>
        <v>5500</v>
      </c>
      <c r="W104" s="22">
        <v>5500</v>
      </c>
      <c r="X104" s="22"/>
      <c r="Y104" s="420"/>
    </row>
    <row r="105" spans="1:25" s="5" customFormat="1" ht="15" customHeight="1">
      <c r="A105" s="8"/>
      <c r="B105" s="9"/>
      <c r="C105" s="9"/>
      <c r="D105" s="35"/>
      <c r="E105" s="42" t="s">
        <v>313</v>
      </c>
      <c r="F105" s="88" t="s">
        <v>312</v>
      </c>
      <c r="G105" s="35">
        <f>H105</f>
        <v>685.4</v>
      </c>
      <c r="H105" s="35">
        <v>685.4</v>
      </c>
      <c r="I105" s="43"/>
      <c r="J105" s="35">
        <f>K105</f>
        <v>1000</v>
      </c>
      <c r="K105" s="35">
        <v>1000</v>
      </c>
      <c r="L105" s="43"/>
      <c r="M105" s="199">
        <f>N105</f>
        <v>1000</v>
      </c>
      <c r="N105" s="199">
        <v>1000</v>
      </c>
      <c r="O105" s="199"/>
      <c r="P105" s="76">
        <f t="shared" si="27"/>
        <v>0</v>
      </c>
      <c r="Q105" s="76">
        <f t="shared" si="28"/>
        <v>0</v>
      </c>
      <c r="R105" s="76">
        <f t="shared" si="29"/>
        <v>0</v>
      </c>
      <c r="S105" s="22">
        <f>T105</f>
        <v>200</v>
      </c>
      <c r="T105" s="22">
        <v>200</v>
      </c>
      <c r="U105" s="22"/>
      <c r="V105" s="22">
        <f>W105</f>
        <v>200</v>
      </c>
      <c r="W105" s="22">
        <v>200</v>
      </c>
      <c r="X105" s="22"/>
      <c r="Y105" s="47"/>
    </row>
    <row r="106" spans="1:25" s="5" customFormat="1" ht="15" customHeight="1">
      <c r="A106" s="8"/>
      <c r="B106" s="9"/>
      <c r="C106" s="9"/>
      <c r="D106" s="35"/>
      <c r="E106" s="85" t="s">
        <v>434</v>
      </c>
      <c r="F106" s="88" t="s">
        <v>314</v>
      </c>
      <c r="G106" s="35">
        <f>H106</f>
        <v>0</v>
      </c>
      <c r="H106" s="35">
        <v>0</v>
      </c>
      <c r="I106" s="43"/>
      <c r="J106" s="35">
        <f>K106</f>
        <v>1200</v>
      </c>
      <c r="K106" s="35">
        <v>1200</v>
      </c>
      <c r="L106" s="43"/>
      <c r="M106" s="199">
        <f>N106</f>
        <v>21950</v>
      </c>
      <c r="N106" s="199">
        <v>21950</v>
      </c>
      <c r="O106" s="199"/>
      <c r="P106" s="76"/>
      <c r="Q106" s="76"/>
      <c r="R106" s="76"/>
      <c r="S106" s="22"/>
      <c r="T106" s="22"/>
      <c r="U106" s="22"/>
      <c r="V106" s="22"/>
      <c r="W106" s="22"/>
      <c r="X106" s="22"/>
      <c r="Y106" s="47"/>
    </row>
    <row r="107" spans="1:25" s="5" customFormat="1" ht="22.5" customHeight="1">
      <c r="A107" s="8"/>
      <c r="B107" s="9"/>
      <c r="C107" s="9"/>
      <c r="D107" s="35"/>
      <c r="E107" s="86" t="s">
        <v>426</v>
      </c>
      <c r="F107" s="88" t="s">
        <v>316</v>
      </c>
      <c r="G107" s="35">
        <f>H107+I107</f>
        <v>0</v>
      </c>
      <c r="H107" s="50">
        <v>0</v>
      </c>
      <c r="I107" s="10"/>
      <c r="J107" s="50">
        <f>K107</f>
        <v>1000</v>
      </c>
      <c r="K107" s="50">
        <v>1000</v>
      </c>
      <c r="L107" s="10"/>
      <c r="M107" s="199">
        <f t="shared" si="24"/>
        <v>1550</v>
      </c>
      <c r="N107" s="199">
        <v>1550</v>
      </c>
      <c r="O107" s="199"/>
      <c r="P107" s="76">
        <f t="shared" si="27"/>
        <v>550</v>
      </c>
      <c r="Q107" s="76">
        <f t="shared" si="28"/>
        <v>550</v>
      </c>
      <c r="R107" s="76">
        <f t="shared" si="29"/>
        <v>0</v>
      </c>
      <c r="S107" s="22">
        <v>0</v>
      </c>
      <c r="T107" s="22">
        <v>0</v>
      </c>
      <c r="U107" s="22"/>
      <c r="V107" s="22"/>
      <c r="W107" s="22"/>
      <c r="X107" s="22"/>
      <c r="Y107" s="47"/>
    </row>
    <row r="108" spans="1:25" s="5" customFormat="1" ht="22.5" customHeight="1">
      <c r="A108" s="8"/>
      <c r="B108" s="9"/>
      <c r="C108" s="9"/>
      <c r="D108" s="35"/>
      <c r="E108" s="187" t="s">
        <v>501</v>
      </c>
      <c r="F108" s="88" t="s">
        <v>502</v>
      </c>
      <c r="G108" s="35">
        <f t="shared" ref="G108:G113" si="30">H108</f>
        <v>0</v>
      </c>
      <c r="H108" s="50">
        <v>0</v>
      </c>
      <c r="I108" s="10"/>
      <c r="J108" s="50">
        <f>K108</f>
        <v>2000</v>
      </c>
      <c r="K108" s="50">
        <v>2000</v>
      </c>
      <c r="L108" s="10"/>
      <c r="M108" s="199">
        <f>N108</f>
        <v>2500</v>
      </c>
      <c r="N108" s="199">
        <v>2500</v>
      </c>
      <c r="O108" s="199"/>
      <c r="P108" s="76"/>
      <c r="Q108" s="76"/>
      <c r="R108" s="76"/>
      <c r="S108" s="22">
        <f>T108</f>
        <v>7000</v>
      </c>
      <c r="T108" s="22">
        <v>7000</v>
      </c>
      <c r="U108" s="22"/>
      <c r="V108" s="22"/>
      <c r="W108" s="22"/>
      <c r="X108" s="22"/>
      <c r="Y108" s="47"/>
    </row>
    <row r="109" spans="1:25" s="5" customFormat="1" ht="17.25" customHeight="1">
      <c r="A109" s="8"/>
      <c r="B109" s="9"/>
      <c r="C109" s="9"/>
      <c r="D109" s="35"/>
      <c r="E109" s="42" t="s">
        <v>321</v>
      </c>
      <c r="F109" s="88" t="s">
        <v>320</v>
      </c>
      <c r="G109" s="35">
        <f t="shared" si="30"/>
        <v>0</v>
      </c>
      <c r="H109" s="50">
        <v>0</v>
      </c>
      <c r="I109" s="10"/>
      <c r="J109" s="50"/>
      <c r="K109" s="50"/>
      <c r="L109" s="10"/>
      <c r="M109" s="199"/>
      <c r="N109" s="199"/>
      <c r="O109" s="199"/>
      <c r="P109" s="76"/>
      <c r="Q109" s="76"/>
      <c r="R109" s="76"/>
      <c r="S109" s="22"/>
      <c r="T109" s="22"/>
      <c r="U109" s="22"/>
      <c r="V109" s="22"/>
      <c r="W109" s="22"/>
      <c r="X109" s="22"/>
      <c r="Y109" s="47"/>
    </row>
    <row r="110" spans="1:25" s="5" customFormat="1" ht="15" customHeight="1">
      <c r="A110" s="8"/>
      <c r="B110" s="9"/>
      <c r="C110" s="9"/>
      <c r="D110" s="35"/>
      <c r="E110" s="147" t="s">
        <v>470</v>
      </c>
      <c r="F110" s="88" t="s">
        <v>328</v>
      </c>
      <c r="G110" s="35">
        <f t="shared" si="30"/>
        <v>0</v>
      </c>
      <c r="H110" s="50">
        <v>0</v>
      </c>
      <c r="I110" s="10"/>
      <c r="J110" s="50"/>
      <c r="K110" s="50"/>
      <c r="L110" s="10"/>
      <c r="M110" s="199"/>
      <c r="N110" s="199"/>
      <c r="O110" s="199"/>
      <c r="P110" s="76"/>
      <c r="Q110" s="76"/>
      <c r="R110" s="76"/>
      <c r="S110" s="22">
        <f>T110</f>
        <v>4689.5</v>
      </c>
      <c r="T110" s="22">
        <v>4689.5</v>
      </c>
      <c r="U110" s="22"/>
      <c r="V110" s="22"/>
      <c r="W110" s="22"/>
      <c r="X110" s="22"/>
      <c r="Y110" s="47"/>
    </row>
    <row r="111" spans="1:25" s="5" customFormat="1" ht="15" customHeight="1">
      <c r="A111" s="8"/>
      <c r="B111" s="9"/>
      <c r="C111" s="9"/>
      <c r="D111" s="35"/>
      <c r="E111" s="42" t="s">
        <v>329</v>
      </c>
      <c r="F111" s="88" t="s">
        <v>330</v>
      </c>
      <c r="G111" s="35">
        <f t="shared" si="30"/>
        <v>11510.04</v>
      </c>
      <c r="H111" s="50">
        <v>11510.04</v>
      </c>
      <c r="I111" s="10"/>
      <c r="J111" s="50"/>
      <c r="K111" s="50"/>
      <c r="L111" s="10"/>
      <c r="M111" s="199">
        <f>N111</f>
        <v>0</v>
      </c>
      <c r="N111" s="199">
        <v>0</v>
      </c>
      <c r="O111" s="199"/>
      <c r="P111" s="76">
        <f>Q111</f>
        <v>0</v>
      </c>
      <c r="Q111" s="76">
        <f>N111-J111</f>
        <v>0</v>
      </c>
      <c r="R111" s="76"/>
      <c r="S111" s="22"/>
      <c r="T111" s="22"/>
      <c r="U111" s="22"/>
      <c r="V111" s="22">
        <f>W111</f>
        <v>10000</v>
      </c>
      <c r="W111" s="22">
        <v>10000</v>
      </c>
      <c r="X111" s="22"/>
      <c r="Y111" s="47"/>
    </row>
    <row r="112" spans="1:25" s="5" customFormat="1" ht="15.75" customHeight="1">
      <c r="A112" s="8"/>
      <c r="B112" s="9"/>
      <c r="C112" s="9"/>
      <c r="D112" s="35"/>
      <c r="E112" s="157" t="s">
        <v>533</v>
      </c>
      <c r="F112" s="88" t="s">
        <v>534</v>
      </c>
      <c r="G112" s="35">
        <f>I112</f>
        <v>850</v>
      </c>
      <c r="H112" s="50">
        <v>0</v>
      </c>
      <c r="I112" s="10">
        <v>850</v>
      </c>
      <c r="J112" s="50">
        <f>L112</f>
        <v>1700</v>
      </c>
      <c r="K112" s="50"/>
      <c r="L112" s="50">
        <v>1700</v>
      </c>
      <c r="M112" s="199">
        <f>O112</f>
        <v>0</v>
      </c>
      <c r="N112" s="199"/>
      <c r="O112" s="199"/>
      <c r="P112" s="76">
        <f>M112-J112</f>
        <v>-1700</v>
      </c>
      <c r="Q112" s="76">
        <f>N112-K112</f>
        <v>0</v>
      </c>
      <c r="R112" s="76">
        <f>O112-L112</f>
        <v>-1700</v>
      </c>
      <c r="S112" s="22"/>
      <c r="T112" s="22"/>
      <c r="U112" s="22"/>
      <c r="V112" s="22"/>
      <c r="W112" s="22"/>
      <c r="X112" s="22"/>
      <c r="Y112" s="47"/>
    </row>
    <row r="113" spans="1:25" s="145" customFormat="1" ht="18.75" customHeight="1">
      <c r="A113" s="139">
        <v>2424</v>
      </c>
      <c r="B113" s="140" t="s">
        <v>196</v>
      </c>
      <c r="C113" s="141">
        <v>2</v>
      </c>
      <c r="D113" s="140">
        <v>4</v>
      </c>
      <c r="E113" s="146" t="s">
        <v>469</v>
      </c>
      <c r="F113" s="140"/>
      <c r="G113" s="175">
        <f t="shared" si="30"/>
        <v>564.14</v>
      </c>
      <c r="H113" s="176">
        <f>H115</f>
        <v>564.14</v>
      </c>
      <c r="I113" s="143"/>
      <c r="J113" s="142">
        <f>J115+J116</f>
        <v>1000</v>
      </c>
      <c r="K113" s="142">
        <f>K115</f>
        <v>1000</v>
      </c>
      <c r="L113" s="143">
        <f>L116</f>
        <v>0</v>
      </c>
      <c r="M113" s="200">
        <f>O113+N113</f>
        <v>126000</v>
      </c>
      <c r="N113" s="200">
        <f>N115</f>
        <v>1000</v>
      </c>
      <c r="O113" s="200">
        <f>O116+O117</f>
        <v>125000</v>
      </c>
      <c r="P113" s="144"/>
      <c r="Q113" s="144"/>
      <c r="R113" s="144"/>
      <c r="S113" s="16">
        <f>T113+U113</f>
        <v>203000</v>
      </c>
      <c r="T113" s="16">
        <f>T115</f>
        <v>3000</v>
      </c>
      <c r="U113" s="16">
        <f>U117</f>
        <v>200000</v>
      </c>
      <c r="V113" s="144">
        <f>W113+X113</f>
        <v>203000</v>
      </c>
      <c r="W113" s="144">
        <f>W115</f>
        <v>3000</v>
      </c>
      <c r="X113" s="144">
        <f>X115+X116+X117</f>
        <v>200000</v>
      </c>
      <c r="Y113" s="383"/>
    </row>
    <row r="114" spans="1:25" s="5" customFormat="1" ht="16.5" customHeight="1">
      <c r="A114" s="8"/>
      <c r="B114" s="9"/>
      <c r="C114" s="9"/>
      <c r="D114" s="35"/>
      <c r="E114" s="42" t="s">
        <v>4</v>
      </c>
      <c r="F114" s="88"/>
      <c r="G114" s="35"/>
      <c r="H114" s="50"/>
      <c r="I114" s="10"/>
      <c r="J114" s="50"/>
      <c r="K114" s="50"/>
      <c r="L114" s="10"/>
      <c r="M114" s="199"/>
      <c r="N114" s="199"/>
      <c r="O114" s="199"/>
      <c r="P114" s="76"/>
      <c r="Q114" s="76"/>
      <c r="R114" s="76"/>
      <c r="S114" s="22"/>
      <c r="T114" s="22"/>
      <c r="U114" s="22"/>
      <c r="V114" s="22"/>
      <c r="W114" s="22"/>
      <c r="X114" s="22"/>
      <c r="Y114" s="383"/>
    </row>
    <row r="115" spans="1:25" s="5" customFormat="1" ht="22.5" customHeight="1">
      <c r="A115" s="8"/>
      <c r="B115" s="9"/>
      <c r="C115" s="9"/>
      <c r="D115" s="35"/>
      <c r="E115" s="86" t="s">
        <v>426</v>
      </c>
      <c r="F115" s="88" t="s">
        <v>316</v>
      </c>
      <c r="G115" s="35">
        <f>H115</f>
        <v>564.14</v>
      </c>
      <c r="H115" s="50">
        <v>564.14</v>
      </c>
      <c r="I115" s="10"/>
      <c r="J115" s="50">
        <f>K115</f>
        <v>1000</v>
      </c>
      <c r="K115" s="50">
        <v>1000</v>
      </c>
      <c r="L115" s="50">
        <v>0</v>
      </c>
      <c r="M115" s="199">
        <f>N115</f>
        <v>1000</v>
      </c>
      <c r="N115" s="199">
        <v>1000</v>
      </c>
      <c r="O115" s="199"/>
      <c r="P115" s="76"/>
      <c r="Q115" s="76"/>
      <c r="R115" s="76"/>
      <c r="S115" s="22">
        <f>T115</f>
        <v>3000</v>
      </c>
      <c r="T115" s="22">
        <v>3000</v>
      </c>
      <c r="U115" s="22">
        <v>0</v>
      </c>
      <c r="V115" s="22">
        <f>W115</f>
        <v>3000</v>
      </c>
      <c r="W115" s="22">
        <v>3000</v>
      </c>
      <c r="X115" s="22">
        <v>0</v>
      </c>
      <c r="Y115" s="383"/>
    </row>
    <row r="116" spans="1:25" s="5" customFormat="1" ht="15" customHeight="1">
      <c r="A116" s="8"/>
      <c r="B116" s="9"/>
      <c r="C116" s="9"/>
      <c r="D116" s="35"/>
      <c r="E116" s="96" t="s">
        <v>445</v>
      </c>
      <c r="F116" s="97" t="s">
        <v>336</v>
      </c>
      <c r="G116" s="35">
        <f>I116</f>
        <v>0</v>
      </c>
      <c r="H116" s="50"/>
      <c r="I116" s="10">
        <v>0</v>
      </c>
      <c r="J116" s="50">
        <f>L116</f>
        <v>0</v>
      </c>
      <c r="K116" s="50">
        <v>0</v>
      </c>
      <c r="L116" s="10">
        <v>0</v>
      </c>
      <c r="M116" s="199">
        <f>O116</f>
        <v>0</v>
      </c>
      <c r="N116" s="199"/>
      <c r="O116" s="199">
        <v>0</v>
      </c>
      <c r="P116" s="76"/>
      <c r="Q116" s="76"/>
      <c r="R116" s="76"/>
      <c r="S116" s="22"/>
      <c r="T116" s="22"/>
      <c r="U116" s="22"/>
      <c r="V116" s="22">
        <f>X116</f>
        <v>0</v>
      </c>
      <c r="W116" s="22"/>
      <c r="X116" s="22">
        <v>0</v>
      </c>
      <c r="Y116" s="383"/>
    </row>
    <row r="117" spans="1:25" s="5" customFormat="1" ht="17.25" customHeight="1">
      <c r="A117" s="8"/>
      <c r="B117" s="9"/>
      <c r="C117" s="9"/>
      <c r="D117" s="35"/>
      <c r="E117" s="42" t="s">
        <v>339</v>
      </c>
      <c r="F117" s="88" t="s">
        <v>338</v>
      </c>
      <c r="G117" s="35">
        <f>I117</f>
        <v>0</v>
      </c>
      <c r="H117" s="50"/>
      <c r="I117" s="10">
        <v>0</v>
      </c>
      <c r="J117" s="50"/>
      <c r="K117" s="50"/>
      <c r="L117" s="10"/>
      <c r="M117" s="199">
        <f>O117</f>
        <v>125000</v>
      </c>
      <c r="N117" s="199"/>
      <c r="O117" s="199">
        <v>125000</v>
      </c>
      <c r="P117" s="76"/>
      <c r="Q117" s="76"/>
      <c r="R117" s="76"/>
      <c r="S117" s="22">
        <f>U117</f>
        <v>200000</v>
      </c>
      <c r="T117" s="22"/>
      <c r="U117" s="22">
        <v>200000</v>
      </c>
      <c r="V117" s="22">
        <f>X117</f>
        <v>200000</v>
      </c>
      <c r="W117" s="22"/>
      <c r="X117" s="22">
        <v>200000</v>
      </c>
      <c r="Y117" s="383"/>
    </row>
    <row r="118" spans="1:25" s="77" customFormat="1" ht="21.75" customHeight="1">
      <c r="A118" s="241" t="s">
        <v>199</v>
      </c>
      <c r="B118" s="242" t="s">
        <v>196</v>
      </c>
      <c r="C118" s="242" t="s">
        <v>183</v>
      </c>
      <c r="D118" s="243" t="s">
        <v>170</v>
      </c>
      <c r="E118" s="235" t="s">
        <v>200</v>
      </c>
      <c r="F118" s="244"/>
      <c r="G118" s="245">
        <f>H118+I118</f>
        <v>255881.23</v>
      </c>
      <c r="H118" s="245">
        <f>H120+H132</f>
        <v>101406.44</v>
      </c>
      <c r="I118" s="245">
        <f>I120+I132</f>
        <v>154474.79</v>
      </c>
      <c r="J118" s="245">
        <f>K118+L118</f>
        <v>206177.3</v>
      </c>
      <c r="K118" s="245">
        <f>K120+K132</f>
        <v>142877.29999999999</v>
      </c>
      <c r="L118" s="245">
        <f>L120+L132</f>
        <v>63300</v>
      </c>
      <c r="M118" s="238">
        <f t="shared" si="24"/>
        <v>2563708.5</v>
      </c>
      <c r="N118" s="238">
        <f>N120+N132</f>
        <v>125250</v>
      </c>
      <c r="O118" s="238">
        <f>O120</f>
        <v>2438458.5</v>
      </c>
      <c r="P118" s="239">
        <f>M118-J118</f>
        <v>2357531.2000000002</v>
      </c>
      <c r="Q118" s="239">
        <f>N118-K118</f>
        <v>-17627.299999999988</v>
      </c>
      <c r="R118" s="239">
        <f>O118-L118</f>
        <v>2375158.5</v>
      </c>
      <c r="S118" s="239">
        <f>T118+U118</f>
        <v>150200</v>
      </c>
      <c r="T118" s="239">
        <f>T120+T132</f>
        <v>150200</v>
      </c>
      <c r="U118" s="239">
        <f>U120</f>
        <v>0</v>
      </c>
      <c r="V118" s="239">
        <f>W118+X118</f>
        <v>215200</v>
      </c>
      <c r="W118" s="239">
        <f>W120+W132</f>
        <v>215200</v>
      </c>
      <c r="X118" s="239">
        <f>X120+X134</f>
        <v>0</v>
      </c>
      <c r="Y118" s="420" t="s">
        <v>488</v>
      </c>
    </row>
    <row r="119" spans="1:25" ht="12.75" customHeight="1">
      <c r="A119" s="17"/>
      <c r="B119" s="19"/>
      <c r="C119" s="19"/>
      <c r="D119" s="39"/>
      <c r="E119" s="40" t="s">
        <v>175</v>
      </c>
      <c r="F119" s="90"/>
      <c r="G119" s="39"/>
      <c r="H119" s="39"/>
      <c r="I119" s="39"/>
      <c r="J119" s="39"/>
      <c r="K119" s="39"/>
      <c r="L119" s="39"/>
      <c r="M119" s="199"/>
      <c r="N119" s="199"/>
      <c r="O119" s="199"/>
      <c r="P119" s="76"/>
      <c r="Q119" s="76"/>
      <c r="R119" s="76"/>
      <c r="S119" s="22"/>
      <c r="T119" s="22"/>
      <c r="U119" s="22"/>
      <c r="V119" s="22"/>
      <c r="W119" s="22"/>
      <c r="X119" s="22"/>
      <c r="Y119" s="420"/>
    </row>
    <row r="120" spans="1:25" s="77" customFormat="1" ht="21" customHeight="1">
      <c r="A120" s="108" t="s">
        <v>201</v>
      </c>
      <c r="B120" s="109" t="s">
        <v>196</v>
      </c>
      <c r="C120" s="109" t="s">
        <v>183</v>
      </c>
      <c r="D120" s="109" t="s">
        <v>173</v>
      </c>
      <c r="E120" s="110" t="s">
        <v>202</v>
      </c>
      <c r="F120" s="111"/>
      <c r="G120" s="112">
        <f t="shared" ref="G120:L120" si="31">G122</f>
        <v>255881.23</v>
      </c>
      <c r="H120" s="112">
        <f t="shared" si="31"/>
        <v>101406.44</v>
      </c>
      <c r="I120" s="112">
        <f t="shared" si="31"/>
        <v>154474.79</v>
      </c>
      <c r="J120" s="112">
        <f t="shared" si="31"/>
        <v>175227.3</v>
      </c>
      <c r="K120" s="112">
        <f t="shared" si="31"/>
        <v>111927.3</v>
      </c>
      <c r="L120" s="112">
        <f t="shared" si="31"/>
        <v>63300</v>
      </c>
      <c r="M120" s="198">
        <f t="shared" si="24"/>
        <v>2538458.5</v>
      </c>
      <c r="N120" s="198">
        <f>N122</f>
        <v>100000</v>
      </c>
      <c r="O120" s="198">
        <f>O126</f>
        <v>2438458.5</v>
      </c>
      <c r="P120" s="76">
        <f>M120-J120</f>
        <v>2363231.2000000002</v>
      </c>
      <c r="Q120" s="76">
        <f>N120-K120</f>
        <v>-11927.300000000003</v>
      </c>
      <c r="R120" s="76">
        <f>O120-L120</f>
        <v>2375158.5</v>
      </c>
      <c r="S120" s="76">
        <f>T120+U120</f>
        <v>120000</v>
      </c>
      <c r="T120" s="76">
        <f>T125</f>
        <v>120000</v>
      </c>
      <c r="U120" s="76">
        <f>U126</f>
        <v>0</v>
      </c>
      <c r="V120" s="76">
        <f>W120+X120</f>
        <v>180000</v>
      </c>
      <c r="W120" s="76">
        <f>W122</f>
        <v>180000</v>
      </c>
      <c r="X120" s="76">
        <f>X126</f>
        <v>0</v>
      </c>
      <c r="Y120" s="420"/>
    </row>
    <row r="121" spans="1:25" ht="12.75" customHeight="1">
      <c r="A121" s="17"/>
      <c r="B121" s="19"/>
      <c r="C121" s="19"/>
      <c r="D121" s="39"/>
      <c r="E121" s="40" t="s">
        <v>4</v>
      </c>
      <c r="F121" s="90"/>
      <c r="G121" s="39"/>
      <c r="H121" s="39"/>
      <c r="I121" s="39"/>
      <c r="J121" s="39"/>
      <c r="K121" s="39"/>
      <c r="L121" s="39"/>
      <c r="M121" s="199"/>
      <c r="N121" s="199"/>
      <c r="O121" s="199"/>
      <c r="P121" s="76"/>
      <c r="Q121" s="76"/>
      <c r="R121" s="76"/>
      <c r="S121" s="22"/>
      <c r="T121" s="22"/>
      <c r="U121" s="22"/>
      <c r="V121" s="22"/>
      <c r="W121" s="22"/>
      <c r="X121" s="22"/>
      <c r="Y121" s="420"/>
    </row>
    <row r="122" spans="1:25" s="77" customFormat="1" ht="25.5" customHeight="1">
      <c r="A122" s="120"/>
      <c r="B122" s="75"/>
      <c r="C122" s="75"/>
      <c r="D122" s="112"/>
      <c r="E122" s="119" t="s">
        <v>377</v>
      </c>
      <c r="F122" s="121"/>
      <c r="G122" s="122">
        <f t="shared" ref="G122:G132" si="32">H122+I122</f>
        <v>255881.23</v>
      </c>
      <c r="H122" s="122">
        <f>H123+H124+H125</f>
        <v>101406.44</v>
      </c>
      <c r="I122" s="122">
        <f>I126</f>
        <v>154474.79</v>
      </c>
      <c r="J122" s="122">
        <f>K122+L122</f>
        <v>175227.3</v>
      </c>
      <c r="K122" s="122">
        <f>K123+K124+K125</f>
        <v>111927.3</v>
      </c>
      <c r="L122" s="122">
        <f>L126</f>
        <v>63300</v>
      </c>
      <c r="M122" s="198">
        <f t="shared" si="24"/>
        <v>100000</v>
      </c>
      <c r="N122" s="198">
        <f>N125</f>
        <v>100000</v>
      </c>
      <c r="O122" s="198"/>
      <c r="P122" s="76">
        <f t="shared" ref="P122:R125" si="33">M122-J122</f>
        <v>-75227.299999999988</v>
      </c>
      <c r="Q122" s="76">
        <f t="shared" si="33"/>
        <v>-11927.300000000003</v>
      </c>
      <c r="R122" s="76">
        <f t="shared" si="33"/>
        <v>-63300</v>
      </c>
      <c r="S122" s="76">
        <f>S125</f>
        <v>120000</v>
      </c>
      <c r="T122" s="76">
        <f>T125</f>
        <v>120000</v>
      </c>
      <c r="U122" s="76"/>
      <c r="V122" s="76">
        <f>W122</f>
        <v>180000</v>
      </c>
      <c r="W122" s="76">
        <f>W125</f>
        <v>180000</v>
      </c>
      <c r="X122" s="76"/>
      <c r="Y122" s="113"/>
    </row>
    <row r="123" spans="1:25" s="77" customFormat="1" ht="16.5" customHeight="1">
      <c r="A123" s="120"/>
      <c r="B123" s="75"/>
      <c r="C123" s="75"/>
      <c r="D123" s="112"/>
      <c r="E123" s="96" t="s">
        <v>446</v>
      </c>
      <c r="F123" s="97" t="s">
        <v>294</v>
      </c>
      <c r="G123" s="35">
        <f>H123</f>
        <v>73355.95</v>
      </c>
      <c r="H123" s="35">
        <v>73355.95</v>
      </c>
      <c r="I123" s="122"/>
      <c r="J123" s="35">
        <f>K123</f>
        <v>57000</v>
      </c>
      <c r="K123" s="35">
        <v>57000</v>
      </c>
      <c r="L123" s="122"/>
      <c r="M123" s="198"/>
      <c r="N123" s="198"/>
      <c r="O123" s="198"/>
      <c r="P123" s="76"/>
      <c r="Q123" s="76"/>
      <c r="R123" s="76"/>
      <c r="S123" s="76"/>
      <c r="T123" s="76"/>
      <c r="U123" s="76"/>
      <c r="V123" s="76"/>
      <c r="W123" s="76"/>
      <c r="X123" s="76"/>
      <c r="Y123" s="113"/>
    </row>
    <row r="124" spans="1:25" s="77" customFormat="1" ht="16.5" customHeight="1">
      <c r="A124" s="120"/>
      <c r="B124" s="75"/>
      <c r="C124" s="75"/>
      <c r="D124" s="112"/>
      <c r="E124" s="42" t="s">
        <v>313</v>
      </c>
      <c r="F124" s="88" t="s">
        <v>312</v>
      </c>
      <c r="G124" s="35">
        <f>H124</f>
        <v>1000</v>
      </c>
      <c r="H124" s="35">
        <v>1000</v>
      </c>
      <c r="I124" s="122"/>
      <c r="J124" s="35">
        <f>K124</f>
        <v>2500</v>
      </c>
      <c r="K124" s="35">
        <v>2500</v>
      </c>
      <c r="L124" s="122"/>
      <c r="M124" s="198"/>
      <c r="N124" s="198"/>
      <c r="O124" s="198"/>
      <c r="P124" s="76"/>
      <c r="Q124" s="76"/>
      <c r="R124" s="76"/>
      <c r="S124" s="76"/>
      <c r="T124" s="76"/>
      <c r="U124" s="76"/>
      <c r="V124" s="76"/>
      <c r="W124" s="76"/>
      <c r="X124" s="76"/>
      <c r="Y124" s="113"/>
    </row>
    <row r="125" spans="1:25" s="5" customFormat="1" ht="18.75" customHeight="1">
      <c r="A125" s="8"/>
      <c r="B125" s="9"/>
      <c r="C125" s="9"/>
      <c r="D125" s="35"/>
      <c r="E125" s="42" t="s">
        <v>315</v>
      </c>
      <c r="F125" s="88" t="s">
        <v>314</v>
      </c>
      <c r="G125" s="10">
        <f t="shared" si="32"/>
        <v>27050.49</v>
      </c>
      <c r="H125" s="10">
        <v>27050.49</v>
      </c>
      <c r="I125" s="10"/>
      <c r="J125" s="50">
        <f>K125</f>
        <v>52427.3</v>
      </c>
      <c r="K125" s="50">
        <v>52427.3</v>
      </c>
      <c r="L125" s="10"/>
      <c r="M125" s="199">
        <f t="shared" si="24"/>
        <v>100000</v>
      </c>
      <c r="N125" s="199">
        <v>100000</v>
      </c>
      <c r="O125" s="199"/>
      <c r="P125" s="22">
        <f t="shared" si="33"/>
        <v>47572.7</v>
      </c>
      <c r="Q125" s="22">
        <f t="shared" si="33"/>
        <v>47572.7</v>
      </c>
      <c r="R125" s="76">
        <f t="shared" si="33"/>
        <v>0</v>
      </c>
      <c r="S125" s="22">
        <f>T125</f>
        <v>120000</v>
      </c>
      <c r="T125" s="22">
        <v>120000</v>
      </c>
      <c r="U125" s="22"/>
      <c r="V125" s="22">
        <f>W125</f>
        <v>180000</v>
      </c>
      <c r="W125" s="22">
        <v>180000</v>
      </c>
      <c r="X125" s="22"/>
      <c r="Y125" s="179"/>
    </row>
    <row r="126" spans="1:25" s="77" customFormat="1" ht="21" customHeight="1">
      <c r="A126" s="120"/>
      <c r="B126" s="75"/>
      <c r="C126" s="75"/>
      <c r="D126" s="112"/>
      <c r="E126" s="119" t="s">
        <v>378</v>
      </c>
      <c r="F126" s="121"/>
      <c r="G126" s="112">
        <f>I126</f>
        <v>154474.79</v>
      </c>
      <c r="H126" s="122"/>
      <c r="I126" s="122">
        <f>I127+I128+I130+I131</f>
        <v>154474.79</v>
      </c>
      <c r="J126" s="122">
        <f>L126</f>
        <v>63300</v>
      </c>
      <c r="K126" s="122"/>
      <c r="L126" s="122">
        <f>L128+L130+L131</f>
        <v>63300</v>
      </c>
      <c r="M126" s="198">
        <f t="shared" si="24"/>
        <v>2438458.5</v>
      </c>
      <c r="N126" s="198"/>
      <c r="O126" s="198">
        <f>O128+O129</f>
        <v>2438458.5</v>
      </c>
      <c r="P126" s="76">
        <f t="shared" ref="P126:P134" si="34">M126-J126</f>
        <v>2375158.5</v>
      </c>
      <c r="Q126" s="76">
        <f t="shared" ref="Q126:Q134" si="35">N126-K126</f>
        <v>0</v>
      </c>
      <c r="R126" s="76">
        <f t="shared" ref="R126:R134" si="36">O126-L126</f>
        <v>2375158.5</v>
      </c>
      <c r="S126" s="76">
        <f>U126</f>
        <v>0</v>
      </c>
      <c r="T126" s="76"/>
      <c r="U126" s="76">
        <f>U128</f>
        <v>0</v>
      </c>
      <c r="V126" s="76">
        <f>X126</f>
        <v>0</v>
      </c>
      <c r="W126" s="76"/>
      <c r="X126" s="76">
        <f>X128</f>
        <v>0</v>
      </c>
      <c r="Y126" s="113"/>
    </row>
    <row r="127" spans="1:25" s="77" customFormat="1" ht="17.25" customHeight="1">
      <c r="A127" s="120"/>
      <c r="B127" s="75"/>
      <c r="C127" s="75"/>
      <c r="D127" s="112"/>
      <c r="E127" s="96" t="s">
        <v>445</v>
      </c>
      <c r="F127" s="97" t="s">
        <v>336</v>
      </c>
      <c r="G127" s="35">
        <f>I127</f>
        <v>8202.25</v>
      </c>
      <c r="H127" s="122"/>
      <c r="I127" s="35">
        <v>8202.25</v>
      </c>
      <c r="J127" s="122"/>
      <c r="K127" s="122"/>
      <c r="L127" s="122"/>
      <c r="M127" s="198"/>
      <c r="N127" s="198"/>
      <c r="O127" s="198"/>
      <c r="P127" s="76"/>
      <c r="Q127" s="76"/>
      <c r="R127" s="76"/>
      <c r="S127" s="76"/>
      <c r="T127" s="76"/>
      <c r="U127" s="76"/>
      <c r="V127" s="76"/>
      <c r="W127" s="76"/>
      <c r="X127" s="76"/>
      <c r="Y127" s="113"/>
    </row>
    <row r="128" spans="1:25" s="5" customFormat="1" ht="20.25" customHeight="1">
      <c r="A128" s="8"/>
      <c r="B128" s="9"/>
      <c r="C128" s="9"/>
      <c r="D128" s="35"/>
      <c r="E128" s="42" t="s">
        <v>339</v>
      </c>
      <c r="F128" s="88" t="s">
        <v>338</v>
      </c>
      <c r="G128" s="10">
        <f t="shared" si="32"/>
        <v>136908.54</v>
      </c>
      <c r="H128" s="10"/>
      <c r="I128" s="10">
        <v>136908.54</v>
      </c>
      <c r="J128" s="50">
        <f>L128</f>
        <v>63300</v>
      </c>
      <c r="K128" s="50"/>
      <c r="L128" s="50">
        <v>63300</v>
      </c>
      <c r="M128" s="199">
        <f t="shared" si="24"/>
        <v>2438458.5</v>
      </c>
      <c r="N128" s="199">
        <v>0</v>
      </c>
      <c r="O128" s="199">
        <v>2438458.5</v>
      </c>
      <c r="P128" s="76">
        <f t="shared" si="34"/>
        <v>2375158.5</v>
      </c>
      <c r="Q128" s="76">
        <f t="shared" si="35"/>
        <v>0</v>
      </c>
      <c r="R128" s="76">
        <f t="shared" si="36"/>
        <v>2375158.5</v>
      </c>
      <c r="S128" s="22">
        <f>U128</f>
        <v>0</v>
      </c>
      <c r="T128" s="22"/>
      <c r="U128" s="22">
        <v>0</v>
      </c>
      <c r="V128" s="22">
        <f>X128</f>
        <v>0</v>
      </c>
      <c r="W128" s="22"/>
      <c r="X128" s="22">
        <v>0</v>
      </c>
      <c r="Y128" s="47"/>
    </row>
    <row r="129" spans="1:25" s="5" customFormat="1" ht="20.25" customHeight="1">
      <c r="A129" s="8"/>
      <c r="B129" s="9"/>
      <c r="C129" s="9"/>
      <c r="D129" s="35"/>
      <c r="E129" s="157" t="s">
        <v>518</v>
      </c>
      <c r="F129" s="88" t="s">
        <v>340</v>
      </c>
      <c r="G129" s="10">
        <f>I129</f>
        <v>0</v>
      </c>
      <c r="H129" s="10"/>
      <c r="I129" s="10">
        <v>0</v>
      </c>
      <c r="J129" s="50"/>
      <c r="K129" s="50"/>
      <c r="L129" s="50"/>
      <c r="M129" s="199">
        <f>O129</f>
        <v>0</v>
      </c>
      <c r="N129" s="199"/>
      <c r="O129" s="199">
        <v>0</v>
      </c>
      <c r="P129" s="76"/>
      <c r="Q129" s="76"/>
      <c r="R129" s="76"/>
      <c r="S129" s="22"/>
      <c r="T129" s="22"/>
      <c r="U129" s="22"/>
      <c r="V129" s="22"/>
      <c r="W129" s="22"/>
      <c r="X129" s="22"/>
      <c r="Y129" s="47"/>
    </row>
    <row r="130" spans="1:25" s="5" customFormat="1" ht="20.25" customHeight="1">
      <c r="A130" s="8"/>
      <c r="B130" s="9"/>
      <c r="C130" s="9"/>
      <c r="D130" s="35"/>
      <c r="E130" s="86" t="s">
        <v>436</v>
      </c>
      <c r="F130" s="88" t="s">
        <v>345</v>
      </c>
      <c r="G130" s="10">
        <f>I130</f>
        <v>0</v>
      </c>
      <c r="H130" s="10"/>
      <c r="I130" s="10">
        <v>0</v>
      </c>
      <c r="J130" s="50"/>
      <c r="K130" s="50"/>
      <c r="L130" s="50"/>
      <c r="M130" s="199"/>
      <c r="N130" s="199"/>
      <c r="O130" s="199"/>
      <c r="P130" s="76"/>
      <c r="Q130" s="76"/>
      <c r="R130" s="76"/>
      <c r="S130" s="22"/>
      <c r="T130" s="22"/>
      <c r="U130" s="22"/>
      <c r="V130" s="22"/>
      <c r="W130" s="22"/>
      <c r="X130" s="22"/>
      <c r="Y130" s="47"/>
    </row>
    <row r="131" spans="1:25" s="5" customFormat="1" ht="16.5" customHeight="1">
      <c r="A131" s="8"/>
      <c r="B131" s="9"/>
      <c r="C131" s="9"/>
      <c r="D131" s="35"/>
      <c r="E131" s="92" t="s">
        <v>347</v>
      </c>
      <c r="F131" s="88" t="s">
        <v>346</v>
      </c>
      <c r="G131" s="50">
        <f t="shared" si="32"/>
        <v>9364</v>
      </c>
      <c r="H131" s="10"/>
      <c r="I131" s="50">
        <v>9364</v>
      </c>
      <c r="J131" s="10">
        <f>L131</f>
        <v>0</v>
      </c>
      <c r="K131" s="10"/>
      <c r="L131" s="10">
        <v>0</v>
      </c>
      <c r="M131" s="199">
        <f t="shared" si="24"/>
        <v>0</v>
      </c>
      <c r="N131" s="199"/>
      <c r="O131" s="199">
        <v>0</v>
      </c>
      <c r="P131" s="76">
        <f t="shared" si="34"/>
        <v>0</v>
      </c>
      <c r="Q131" s="76">
        <f t="shared" si="35"/>
        <v>0</v>
      </c>
      <c r="R131" s="76">
        <f t="shared" si="36"/>
        <v>0</v>
      </c>
      <c r="S131" s="22"/>
      <c r="T131" s="22"/>
      <c r="U131" s="22"/>
      <c r="V131" s="22"/>
      <c r="W131" s="22"/>
      <c r="X131" s="22"/>
      <c r="Y131" s="47"/>
    </row>
    <row r="132" spans="1:25" s="77" customFormat="1" ht="20.25" customHeight="1">
      <c r="A132" s="108" t="s">
        <v>203</v>
      </c>
      <c r="B132" s="109" t="s">
        <v>196</v>
      </c>
      <c r="C132" s="109" t="s">
        <v>183</v>
      </c>
      <c r="D132" s="109" t="s">
        <v>183</v>
      </c>
      <c r="E132" s="110" t="s">
        <v>204</v>
      </c>
      <c r="F132" s="111"/>
      <c r="G132" s="112">
        <f t="shared" si="32"/>
        <v>0</v>
      </c>
      <c r="H132" s="112">
        <f>H134</f>
        <v>0</v>
      </c>
      <c r="I132" s="112">
        <f>I134</f>
        <v>0</v>
      </c>
      <c r="J132" s="112">
        <f>J134</f>
        <v>30950</v>
      </c>
      <c r="K132" s="112">
        <f>K134</f>
        <v>30950</v>
      </c>
      <c r="L132" s="112">
        <f>L134</f>
        <v>0</v>
      </c>
      <c r="M132" s="198">
        <f t="shared" si="24"/>
        <v>25250</v>
      </c>
      <c r="N132" s="198">
        <f>N134</f>
        <v>25250</v>
      </c>
      <c r="O132" s="198"/>
      <c r="P132" s="76">
        <f t="shared" si="34"/>
        <v>-5700</v>
      </c>
      <c r="Q132" s="76">
        <f t="shared" si="35"/>
        <v>-5700</v>
      </c>
      <c r="R132" s="76">
        <f t="shared" si="36"/>
        <v>0</v>
      </c>
      <c r="S132" s="76">
        <f>T132</f>
        <v>30200</v>
      </c>
      <c r="T132" s="76">
        <f>T134</f>
        <v>30200</v>
      </c>
      <c r="U132" s="76">
        <f>U137</f>
        <v>0</v>
      </c>
      <c r="V132" s="76">
        <f>W132</f>
        <v>35200</v>
      </c>
      <c r="W132" s="76">
        <f>W134</f>
        <v>35200</v>
      </c>
      <c r="X132" s="76"/>
      <c r="Y132" s="113"/>
    </row>
    <row r="133" spans="1:25" ht="12.75" customHeight="1">
      <c r="A133" s="17"/>
      <c r="B133" s="19"/>
      <c r="C133" s="19"/>
      <c r="D133" s="39"/>
      <c r="E133" s="40" t="s">
        <v>4</v>
      </c>
      <c r="F133" s="90"/>
      <c r="G133" s="39"/>
      <c r="H133" s="39"/>
      <c r="I133" s="39"/>
      <c r="J133" s="39"/>
      <c r="K133" s="39"/>
      <c r="L133" s="39"/>
      <c r="M133" s="199"/>
      <c r="N133" s="199"/>
      <c r="O133" s="199"/>
      <c r="P133" s="76"/>
      <c r="Q133" s="76"/>
      <c r="R133" s="76"/>
      <c r="S133" s="22"/>
      <c r="T133" s="22"/>
      <c r="U133" s="22"/>
      <c r="V133" s="22"/>
      <c r="W133" s="22"/>
      <c r="X133" s="22"/>
      <c r="Y133" s="48"/>
    </row>
    <row r="134" spans="1:25" s="77" customFormat="1" ht="21" customHeight="1">
      <c r="A134" s="120"/>
      <c r="B134" s="75"/>
      <c r="C134" s="75"/>
      <c r="D134" s="112"/>
      <c r="E134" s="119" t="s">
        <v>442</v>
      </c>
      <c r="F134" s="121"/>
      <c r="G134" s="122">
        <f>H134+I134</f>
        <v>0</v>
      </c>
      <c r="H134" s="122">
        <f>H136</f>
        <v>0</v>
      </c>
      <c r="I134" s="122">
        <f>I137</f>
        <v>0</v>
      </c>
      <c r="J134" s="122">
        <f>K134+L134</f>
        <v>30950</v>
      </c>
      <c r="K134" s="122">
        <f>K135+K136</f>
        <v>30950</v>
      </c>
      <c r="L134" s="122">
        <f>L137</f>
        <v>0</v>
      </c>
      <c r="M134" s="198">
        <f t="shared" si="24"/>
        <v>25250</v>
      </c>
      <c r="N134" s="198">
        <f>N135+N136</f>
        <v>25250</v>
      </c>
      <c r="O134" s="198"/>
      <c r="P134" s="76">
        <f t="shared" si="34"/>
        <v>-5700</v>
      </c>
      <c r="Q134" s="76">
        <f t="shared" si="35"/>
        <v>-5700</v>
      </c>
      <c r="R134" s="76">
        <f t="shared" si="36"/>
        <v>0</v>
      </c>
      <c r="S134" s="76">
        <f>T134</f>
        <v>30200</v>
      </c>
      <c r="T134" s="76">
        <f>T135+T136</f>
        <v>30200</v>
      </c>
      <c r="U134" s="76"/>
      <c r="V134" s="76">
        <f>W134</f>
        <v>35200</v>
      </c>
      <c r="W134" s="76">
        <f>W135+W136</f>
        <v>35200</v>
      </c>
      <c r="X134" s="76"/>
      <c r="Y134" s="113"/>
    </row>
    <row r="135" spans="1:25" s="5" customFormat="1" ht="18.75" customHeight="1">
      <c r="A135" s="8"/>
      <c r="B135" s="9"/>
      <c r="C135" s="9"/>
      <c r="D135" s="35"/>
      <c r="E135" s="86" t="s">
        <v>462</v>
      </c>
      <c r="F135" s="88" t="s">
        <v>312</v>
      </c>
      <c r="G135" s="43"/>
      <c r="H135" s="43"/>
      <c r="I135" s="43"/>
      <c r="J135" s="35">
        <f>K135</f>
        <v>950</v>
      </c>
      <c r="K135" s="35">
        <v>950</v>
      </c>
      <c r="L135" s="43"/>
      <c r="M135" s="199">
        <f t="shared" si="24"/>
        <v>250</v>
      </c>
      <c r="N135" s="199">
        <v>250</v>
      </c>
      <c r="O135" s="199"/>
      <c r="P135" s="76">
        <f t="shared" ref="P135:P143" si="37">M135-J135</f>
        <v>-700</v>
      </c>
      <c r="Q135" s="76">
        <f t="shared" ref="Q135:Q143" si="38">N135-K135</f>
        <v>-700</v>
      </c>
      <c r="R135" s="76">
        <f t="shared" ref="R135:R143" si="39">O135-L135</f>
        <v>0</v>
      </c>
      <c r="S135" s="22">
        <f>T135</f>
        <v>200</v>
      </c>
      <c r="T135" s="22">
        <v>200</v>
      </c>
      <c r="U135" s="22"/>
      <c r="V135" s="22">
        <f>W135</f>
        <v>200</v>
      </c>
      <c r="W135" s="22">
        <v>200</v>
      </c>
      <c r="X135" s="22"/>
      <c r="Y135" s="47"/>
    </row>
    <row r="136" spans="1:25" s="5" customFormat="1" ht="22.5" customHeight="1">
      <c r="A136" s="8"/>
      <c r="B136" s="9"/>
      <c r="C136" s="9"/>
      <c r="D136" s="35"/>
      <c r="E136" s="86" t="s">
        <v>426</v>
      </c>
      <c r="F136" s="88" t="s">
        <v>316</v>
      </c>
      <c r="G136" s="50">
        <f>H136</f>
        <v>0</v>
      </c>
      <c r="H136" s="50">
        <v>0</v>
      </c>
      <c r="I136" s="45"/>
      <c r="J136" s="50">
        <f>K136</f>
        <v>30000</v>
      </c>
      <c r="K136" s="50">
        <v>30000</v>
      </c>
      <c r="L136" s="50"/>
      <c r="M136" s="199">
        <f t="shared" si="24"/>
        <v>25000</v>
      </c>
      <c r="N136" s="199">
        <v>25000</v>
      </c>
      <c r="O136" s="199"/>
      <c r="P136" s="76">
        <f t="shared" si="37"/>
        <v>-5000</v>
      </c>
      <c r="Q136" s="76">
        <f t="shared" si="38"/>
        <v>-5000</v>
      </c>
      <c r="R136" s="76">
        <f t="shared" si="39"/>
        <v>0</v>
      </c>
      <c r="S136" s="22">
        <f>T136</f>
        <v>30000</v>
      </c>
      <c r="T136" s="22">
        <v>30000</v>
      </c>
      <c r="U136" s="22"/>
      <c r="V136" s="22">
        <f>W136</f>
        <v>35000</v>
      </c>
      <c r="W136" s="22">
        <v>35000</v>
      </c>
      <c r="X136" s="22"/>
      <c r="Y136" s="47"/>
    </row>
    <row r="137" spans="1:25" s="5" customFormat="1" ht="17.25" customHeight="1">
      <c r="A137" s="8"/>
      <c r="B137" s="9"/>
      <c r="C137" s="9"/>
      <c r="D137" s="35"/>
      <c r="E137" s="86" t="s">
        <v>430</v>
      </c>
      <c r="F137" s="88" t="s">
        <v>346</v>
      </c>
      <c r="G137" s="10">
        <f>I137</f>
        <v>0</v>
      </c>
      <c r="H137" s="10"/>
      <c r="I137" s="10">
        <v>0</v>
      </c>
      <c r="J137" s="50">
        <f>L137</f>
        <v>0</v>
      </c>
      <c r="K137" s="50"/>
      <c r="L137" s="50">
        <v>0</v>
      </c>
      <c r="M137" s="199">
        <f t="shared" si="24"/>
        <v>0</v>
      </c>
      <c r="N137" s="199"/>
      <c r="O137" s="199">
        <v>0</v>
      </c>
      <c r="P137" s="76">
        <f t="shared" si="37"/>
        <v>0</v>
      </c>
      <c r="Q137" s="76">
        <f t="shared" si="38"/>
        <v>0</v>
      </c>
      <c r="R137" s="76">
        <f t="shared" si="39"/>
        <v>0</v>
      </c>
      <c r="S137" s="22">
        <f>U137</f>
        <v>0</v>
      </c>
      <c r="T137" s="22"/>
      <c r="U137" s="22">
        <v>0</v>
      </c>
      <c r="V137" s="22"/>
      <c r="W137" s="22"/>
      <c r="X137" s="22"/>
      <c r="Y137" s="47"/>
    </row>
    <row r="138" spans="1:25" s="77" customFormat="1" ht="18" customHeight="1">
      <c r="A138" s="241">
        <v>2470</v>
      </c>
      <c r="B138" s="242" t="s">
        <v>196</v>
      </c>
      <c r="C138" s="242" t="s">
        <v>205</v>
      </c>
      <c r="D138" s="243" t="s">
        <v>170</v>
      </c>
      <c r="E138" s="235" t="s">
        <v>463</v>
      </c>
      <c r="F138" s="250"/>
      <c r="G138" s="234"/>
      <c r="H138" s="234"/>
      <c r="I138" s="234"/>
      <c r="J138" s="251">
        <f>K138</f>
        <v>0</v>
      </c>
      <c r="K138" s="251">
        <f>K140</f>
        <v>0</v>
      </c>
      <c r="L138" s="251"/>
      <c r="M138" s="238">
        <f>N138</f>
        <v>35000</v>
      </c>
      <c r="N138" s="238">
        <f>N140</f>
        <v>35000</v>
      </c>
      <c r="O138" s="238"/>
      <c r="P138" s="239">
        <f t="shared" si="37"/>
        <v>35000</v>
      </c>
      <c r="Q138" s="239">
        <f t="shared" si="38"/>
        <v>35000</v>
      </c>
      <c r="R138" s="239">
        <f t="shared" si="39"/>
        <v>0</v>
      </c>
      <c r="S138" s="239">
        <f>T138</f>
        <v>5000</v>
      </c>
      <c r="T138" s="239">
        <f>T140</f>
        <v>5000</v>
      </c>
      <c r="U138" s="239"/>
      <c r="V138" s="239">
        <f>W138</f>
        <v>5000</v>
      </c>
      <c r="W138" s="239">
        <f>W140</f>
        <v>5000</v>
      </c>
      <c r="X138" s="239"/>
      <c r="Y138" s="420" t="s">
        <v>489</v>
      </c>
    </row>
    <row r="139" spans="1:25" s="5" customFormat="1" ht="17.25" customHeight="1">
      <c r="A139" s="17"/>
      <c r="B139" s="19"/>
      <c r="C139" s="19"/>
      <c r="D139" s="39"/>
      <c r="E139" s="40" t="s">
        <v>175</v>
      </c>
      <c r="F139" s="88"/>
      <c r="G139" s="10"/>
      <c r="H139" s="10"/>
      <c r="I139" s="10"/>
      <c r="J139" s="50"/>
      <c r="K139" s="50"/>
      <c r="L139" s="50"/>
      <c r="M139" s="199"/>
      <c r="N139" s="199"/>
      <c r="O139" s="199"/>
      <c r="P139" s="76"/>
      <c r="Q139" s="76"/>
      <c r="R139" s="76"/>
      <c r="S139" s="22"/>
      <c r="T139" s="22"/>
      <c r="U139" s="22"/>
      <c r="V139" s="22"/>
      <c r="W139" s="22"/>
      <c r="X139" s="22"/>
      <c r="Y139" s="420"/>
    </row>
    <row r="140" spans="1:25" s="77" customFormat="1" ht="17.25" customHeight="1">
      <c r="A140" s="131" t="s">
        <v>464</v>
      </c>
      <c r="B140" s="71" t="s">
        <v>196</v>
      </c>
      <c r="C140" s="71" t="s">
        <v>205</v>
      </c>
      <c r="D140" s="71" t="s">
        <v>178</v>
      </c>
      <c r="E140" s="115" t="s">
        <v>465</v>
      </c>
      <c r="F140" s="111"/>
      <c r="G140" s="109"/>
      <c r="H140" s="109"/>
      <c r="I140" s="109"/>
      <c r="J140" s="64">
        <f>K140</f>
        <v>0</v>
      </c>
      <c r="K140" s="64">
        <f>K142</f>
        <v>0</v>
      </c>
      <c r="L140" s="64"/>
      <c r="M140" s="198">
        <f>N140</f>
        <v>35000</v>
      </c>
      <c r="N140" s="198">
        <f>N142</f>
        <v>35000</v>
      </c>
      <c r="O140" s="198"/>
      <c r="P140" s="76">
        <f t="shared" si="37"/>
        <v>35000</v>
      </c>
      <c r="Q140" s="76">
        <f t="shared" si="38"/>
        <v>35000</v>
      </c>
      <c r="R140" s="76">
        <f t="shared" si="39"/>
        <v>0</v>
      </c>
      <c r="S140" s="76">
        <f>T140</f>
        <v>5000</v>
      </c>
      <c r="T140" s="76">
        <f>T142</f>
        <v>5000</v>
      </c>
      <c r="U140" s="76"/>
      <c r="V140" s="76">
        <f>W140</f>
        <v>5000</v>
      </c>
      <c r="W140" s="76">
        <f>W142</f>
        <v>5000</v>
      </c>
      <c r="X140" s="76"/>
      <c r="Y140" s="420"/>
    </row>
    <row r="141" spans="1:25" s="5" customFormat="1" ht="17.25" customHeight="1">
      <c r="A141" s="17"/>
      <c r="B141" s="19"/>
      <c r="C141" s="19"/>
      <c r="D141" s="39"/>
      <c r="E141" s="40" t="s">
        <v>4</v>
      </c>
      <c r="F141" s="88"/>
      <c r="G141" s="10"/>
      <c r="H141" s="10"/>
      <c r="I141" s="10"/>
      <c r="J141" s="50"/>
      <c r="K141" s="50"/>
      <c r="L141" s="50"/>
      <c r="M141" s="199"/>
      <c r="N141" s="199"/>
      <c r="O141" s="199"/>
      <c r="P141" s="76"/>
      <c r="Q141" s="76"/>
      <c r="R141" s="76"/>
      <c r="S141" s="22"/>
      <c r="T141" s="22"/>
      <c r="U141" s="22"/>
      <c r="V141" s="22"/>
      <c r="W141" s="22"/>
      <c r="X141" s="22"/>
      <c r="Y141" s="420"/>
    </row>
    <row r="142" spans="1:25" s="5" customFormat="1" ht="24" customHeight="1">
      <c r="A142" s="8"/>
      <c r="B142" s="9"/>
      <c r="C142" s="9"/>
      <c r="D142" s="35"/>
      <c r="E142" s="41" t="s">
        <v>466</v>
      </c>
      <c r="F142" s="88"/>
      <c r="G142" s="10"/>
      <c r="H142" s="10"/>
      <c r="I142" s="10"/>
      <c r="J142" s="50">
        <f>K142</f>
        <v>0</v>
      </c>
      <c r="K142" s="50">
        <f>K143</f>
        <v>0</v>
      </c>
      <c r="L142" s="50"/>
      <c r="M142" s="199">
        <f>N142</f>
        <v>35000</v>
      </c>
      <c r="N142" s="199">
        <f>N143</f>
        <v>35000</v>
      </c>
      <c r="O142" s="199"/>
      <c r="P142" s="76">
        <f t="shared" si="37"/>
        <v>35000</v>
      </c>
      <c r="Q142" s="76">
        <f t="shared" si="38"/>
        <v>35000</v>
      </c>
      <c r="R142" s="76">
        <f t="shared" si="39"/>
        <v>0</v>
      </c>
      <c r="S142" s="22">
        <f>T142</f>
        <v>5000</v>
      </c>
      <c r="T142" s="22">
        <f>T143</f>
        <v>5000</v>
      </c>
      <c r="U142" s="22"/>
      <c r="V142" s="22">
        <f>W142</f>
        <v>5000</v>
      </c>
      <c r="W142" s="22">
        <f>W143</f>
        <v>5000</v>
      </c>
      <c r="X142" s="22"/>
      <c r="Y142" s="420"/>
    </row>
    <row r="143" spans="1:25" s="5" customFormat="1" ht="17.25" customHeight="1">
      <c r="A143" s="8"/>
      <c r="B143" s="9"/>
      <c r="C143" s="9"/>
      <c r="D143" s="35"/>
      <c r="E143" s="96" t="s">
        <v>453</v>
      </c>
      <c r="F143" s="97" t="s">
        <v>328</v>
      </c>
      <c r="G143" s="10"/>
      <c r="H143" s="10"/>
      <c r="I143" s="10"/>
      <c r="J143" s="50">
        <f>K143</f>
        <v>0</v>
      </c>
      <c r="K143" s="50">
        <v>0</v>
      </c>
      <c r="L143" s="50"/>
      <c r="M143" s="199">
        <f>N143</f>
        <v>35000</v>
      </c>
      <c r="N143" s="199">
        <v>35000</v>
      </c>
      <c r="O143" s="199"/>
      <c r="P143" s="76">
        <f t="shared" si="37"/>
        <v>35000</v>
      </c>
      <c r="Q143" s="76">
        <f t="shared" si="38"/>
        <v>35000</v>
      </c>
      <c r="R143" s="76">
        <f t="shared" si="39"/>
        <v>0</v>
      </c>
      <c r="S143" s="22">
        <f>T143</f>
        <v>5000</v>
      </c>
      <c r="T143" s="22">
        <v>5000</v>
      </c>
      <c r="U143" s="22"/>
      <c r="V143" s="22">
        <f>W143</f>
        <v>5000</v>
      </c>
      <c r="W143" s="22">
        <v>5000</v>
      </c>
      <c r="X143" s="22"/>
      <c r="Y143" s="47"/>
    </row>
    <row r="144" spans="1:25" s="77" customFormat="1" ht="25.5" customHeight="1">
      <c r="A144" s="241" t="s">
        <v>206</v>
      </c>
      <c r="B144" s="242" t="s">
        <v>196</v>
      </c>
      <c r="C144" s="242" t="s">
        <v>207</v>
      </c>
      <c r="D144" s="243" t="s">
        <v>170</v>
      </c>
      <c r="E144" s="235" t="s">
        <v>208</v>
      </c>
      <c r="F144" s="244"/>
      <c r="G144" s="245">
        <f>I144</f>
        <v>-100157.736</v>
      </c>
      <c r="H144" s="245"/>
      <c r="I144" s="245">
        <f>I146</f>
        <v>-100157.736</v>
      </c>
      <c r="J144" s="245">
        <f>L144</f>
        <v>-65000</v>
      </c>
      <c r="K144" s="245"/>
      <c r="L144" s="245">
        <f>L146</f>
        <v>-65000</v>
      </c>
      <c r="M144" s="238">
        <f t="shared" si="24"/>
        <v>-46700</v>
      </c>
      <c r="N144" s="238"/>
      <c r="O144" s="238">
        <f>O146</f>
        <v>-46700</v>
      </c>
      <c r="P144" s="239">
        <f>M144-J144</f>
        <v>18300</v>
      </c>
      <c r="Q144" s="239">
        <f>N144-K144</f>
        <v>0</v>
      </c>
      <c r="R144" s="239">
        <f>O144-L144</f>
        <v>18300</v>
      </c>
      <c r="S144" s="239">
        <f>U144</f>
        <v>-50500</v>
      </c>
      <c r="T144" s="239"/>
      <c r="U144" s="239">
        <f>U146</f>
        <v>-50500</v>
      </c>
      <c r="V144" s="239">
        <f>X144</f>
        <v>-46000</v>
      </c>
      <c r="W144" s="239"/>
      <c r="X144" s="239">
        <f>X146</f>
        <v>-46000</v>
      </c>
      <c r="Y144" s="420" t="s">
        <v>490</v>
      </c>
    </row>
    <row r="145" spans="1:25" ht="12.75" customHeight="1">
      <c r="A145" s="17"/>
      <c r="B145" s="19"/>
      <c r="C145" s="19"/>
      <c r="D145" s="39"/>
      <c r="E145" s="40" t="s">
        <v>175</v>
      </c>
      <c r="F145" s="90"/>
      <c r="G145" s="39"/>
      <c r="H145" s="39"/>
      <c r="I145" s="39"/>
      <c r="J145" s="39"/>
      <c r="K145" s="39"/>
      <c r="L145" s="39"/>
      <c r="M145" s="199"/>
      <c r="N145" s="199"/>
      <c r="O145" s="199"/>
      <c r="P145" s="76"/>
      <c r="Q145" s="76"/>
      <c r="R145" s="76"/>
      <c r="S145" s="22"/>
      <c r="T145" s="22"/>
      <c r="U145" s="22"/>
      <c r="V145" s="22"/>
      <c r="W145" s="22"/>
      <c r="X145" s="22"/>
      <c r="Y145" s="420"/>
    </row>
    <row r="146" spans="1:25" s="363" customFormat="1" ht="22.5" customHeight="1">
      <c r="A146" s="355" t="s">
        <v>209</v>
      </c>
      <c r="B146" s="356" t="s">
        <v>196</v>
      </c>
      <c r="C146" s="356" t="s">
        <v>207</v>
      </c>
      <c r="D146" s="356" t="s">
        <v>173</v>
      </c>
      <c r="E146" s="357" t="s">
        <v>208</v>
      </c>
      <c r="F146" s="358"/>
      <c r="G146" s="359">
        <f>I146</f>
        <v>-100157.736</v>
      </c>
      <c r="H146" s="359"/>
      <c r="I146" s="359">
        <f>I148</f>
        <v>-100157.736</v>
      </c>
      <c r="J146" s="360">
        <f>L146</f>
        <v>-65000</v>
      </c>
      <c r="K146" s="360"/>
      <c r="L146" s="360">
        <f>L148</f>
        <v>-65000</v>
      </c>
      <c r="M146" s="361">
        <f t="shared" si="24"/>
        <v>-46700</v>
      </c>
      <c r="N146" s="361"/>
      <c r="O146" s="361">
        <f>O148</f>
        <v>-46700</v>
      </c>
      <c r="P146" s="362">
        <f t="shared" ref="P146:P151" si="40">M146-J146</f>
        <v>18300</v>
      </c>
      <c r="Q146" s="362">
        <f t="shared" ref="Q146:Q151" si="41">N146-K146</f>
        <v>0</v>
      </c>
      <c r="R146" s="362">
        <f t="shared" ref="R146:R151" si="42">O146-L146</f>
        <v>18300</v>
      </c>
      <c r="S146" s="362">
        <f>U146</f>
        <v>-50500</v>
      </c>
      <c r="T146" s="362"/>
      <c r="U146" s="362">
        <f>U148</f>
        <v>-50500</v>
      </c>
      <c r="V146" s="362">
        <f>X146</f>
        <v>-46000</v>
      </c>
      <c r="W146" s="362"/>
      <c r="X146" s="362">
        <f>X148</f>
        <v>-46000</v>
      </c>
      <c r="Y146" s="420"/>
    </row>
    <row r="147" spans="1:25" ht="12" customHeight="1">
      <c r="A147" s="17"/>
      <c r="B147" s="19"/>
      <c r="C147" s="19"/>
      <c r="D147" s="39"/>
      <c r="E147" s="40" t="s">
        <v>4</v>
      </c>
      <c r="F147" s="90"/>
      <c r="G147" s="39"/>
      <c r="H147" s="39"/>
      <c r="I147" s="39"/>
      <c r="J147" s="39"/>
      <c r="K147" s="39"/>
      <c r="L147" s="39"/>
      <c r="M147" s="199"/>
      <c r="N147" s="199"/>
      <c r="O147" s="199"/>
      <c r="P147" s="76"/>
      <c r="Q147" s="76"/>
      <c r="R147" s="76"/>
      <c r="S147" s="22"/>
      <c r="T147" s="22"/>
      <c r="U147" s="22"/>
      <c r="V147" s="22"/>
      <c r="W147" s="22"/>
      <c r="X147" s="22"/>
      <c r="Y147" s="48"/>
    </row>
    <row r="148" spans="1:25" s="77" customFormat="1" ht="25.5" customHeight="1">
      <c r="A148" s="120"/>
      <c r="B148" s="75"/>
      <c r="C148" s="75"/>
      <c r="D148" s="112"/>
      <c r="E148" s="119" t="s">
        <v>379</v>
      </c>
      <c r="F148" s="121"/>
      <c r="G148" s="122">
        <f>G149+G150+G151</f>
        <v>-100157.736</v>
      </c>
      <c r="H148" s="122"/>
      <c r="I148" s="122">
        <f>I149+I150+I151</f>
        <v>-100157.736</v>
      </c>
      <c r="J148" s="122">
        <f>L148</f>
        <v>-65000</v>
      </c>
      <c r="K148" s="122"/>
      <c r="L148" s="122">
        <f>L149+L151</f>
        <v>-65000</v>
      </c>
      <c r="M148" s="198">
        <f t="shared" si="24"/>
        <v>-46700</v>
      </c>
      <c r="N148" s="198"/>
      <c r="O148" s="198">
        <f>O149+O150+O151</f>
        <v>-46700</v>
      </c>
      <c r="P148" s="76">
        <f t="shared" si="40"/>
        <v>18300</v>
      </c>
      <c r="Q148" s="76">
        <f t="shared" si="41"/>
        <v>0</v>
      </c>
      <c r="R148" s="76">
        <f t="shared" si="42"/>
        <v>18300</v>
      </c>
      <c r="S148" s="76">
        <f>U148</f>
        <v>-50500</v>
      </c>
      <c r="T148" s="76"/>
      <c r="U148" s="76">
        <f>U149+U151</f>
        <v>-50500</v>
      </c>
      <c r="V148" s="76">
        <f>X148</f>
        <v>-46000</v>
      </c>
      <c r="W148" s="76"/>
      <c r="X148" s="76">
        <f>X149+X150+X151</f>
        <v>-46000</v>
      </c>
      <c r="Y148" s="113"/>
    </row>
    <row r="149" spans="1:25" ht="17.25" customHeight="1">
      <c r="A149" s="17"/>
      <c r="B149" s="19"/>
      <c r="C149" s="19"/>
      <c r="D149" s="39"/>
      <c r="E149" s="42" t="s">
        <v>348</v>
      </c>
      <c r="F149" s="90" t="s">
        <v>349</v>
      </c>
      <c r="G149" s="32">
        <f>I149</f>
        <v>-165</v>
      </c>
      <c r="H149" s="32"/>
      <c r="I149" s="32">
        <v>-165</v>
      </c>
      <c r="J149" s="52">
        <f>L149</f>
        <v>-5000</v>
      </c>
      <c r="K149" s="52"/>
      <c r="L149" s="52">
        <v>-5000</v>
      </c>
      <c r="M149" s="199">
        <f t="shared" si="24"/>
        <v>-1700</v>
      </c>
      <c r="N149" s="199"/>
      <c r="O149" s="199">
        <v>-1700</v>
      </c>
      <c r="P149" s="76">
        <f t="shared" si="40"/>
        <v>3300</v>
      </c>
      <c r="Q149" s="76">
        <f t="shared" si="41"/>
        <v>0</v>
      </c>
      <c r="R149" s="76">
        <f t="shared" si="42"/>
        <v>3300</v>
      </c>
      <c r="S149" s="22">
        <f>U149</f>
        <v>-5500</v>
      </c>
      <c r="T149" s="22"/>
      <c r="U149" s="22">
        <v>-5500</v>
      </c>
      <c r="V149" s="22">
        <f>X149</f>
        <v>-6000</v>
      </c>
      <c r="W149" s="22"/>
      <c r="X149" s="22">
        <v>-6000</v>
      </c>
      <c r="Y149" s="48"/>
    </row>
    <row r="150" spans="1:25" ht="26.25" customHeight="1">
      <c r="A150" s="17"/>
      <c r="B150" s="19"/>
      <c r="C150" s="19"/>
      <c r="D150" s="39"/>
      <c r="E150" s="96" t="s">
        <v>419</v>
      </c>
      <c r="F150" s="97" t="s">
        <v>420</v>
      </c>
      <c r="G150" s="32">
        <f>I150</f>
        <v>0</v>
      </c>
      <c r="H150" s="32"/>
      <c r="I150" s="10">
        <v>0</v>
      </c>
      <c r="J150" s="52">
        <f>L150</f>
        <v>0</v>
      </c>
      <c r="K150" s="52"/>
      <c r="L150" s="52">
        <v>0</v>
      </c>
      <c r="M150" s="199">
        <f t="shared" si="24"/>
        <v>0</v>
      </c>
      <c r="N150" s="199"/>
      <c r="O150" s="199">
        <v>0</v>
      </c>
      <c r="P150" s="76">
        <f t="shared" si="40"/>
        <v>0</v>
      </c>
      <c r="Q150" s="76">
        <f t="shared" si="41"/>
        <v>0</v>
      </c>
      <c r="R150" s="76">
        <f t="shared" si="42"/>
        <v>0</v>
      </c>
      <c r="S150" s="22">
        <f>U150</f>
        <v>0</v>
      </c>
      <c r="T150" s="22"/>
      <c r="U150" s="22">
        <v>0</v>
      </c>
      <c r="V150" s="22">
        <f>X150</f>
        <v>0</v>
      </c>
      <c r="W150" s="22"/>
      <c r="X150" s="22">
        <v>0</v>
      </c>
      <c r="Y150" s="48"/>
    </row>
    <row r="151" spans="1:25" ht="19.5" customHeight="1">
      <c r="A151" s="17"/>
      <c r="B151" s="19"/>
      <c r="C151" s="19"/>
      <c r="D151" s="39"/>
      <c r="E151" s="42" t="s">
        <v>350</v>
      </c>
      <c r="F151" s="90" t="s">
        <v>351</v>
      </c>
      <c r="G151" s="32">
        <f>I151</f>
        <v>-99992.736000000004</v>
      </c>
      <c r="H151" s="32"/>
      <c r="I151" s="10">
        <v>-99992.736000000004</v>
      </c>
      <c r="J151" s="52">
        <f>L151</f>
        <v>-60000</v>
      </c>
      <c r="K151" s="52"/>
      <c r="L151" s="52">
        <v>-60000</v>
      </c>
      <c r="M151" s="199">
        <f t="shared" si="24"/>
        <v>-45000</v>
      </c>
      <c r="N151" s="199"/>
      <c r="O151" s="199">
        <v>-45000</v>
      </c>
      <c r="P151" s="76">
        <f t="shared" si="40"/>
        <v>15000</v>
      </c>
      <c r="Q151" s="76">
        <f t="shared" si="41"/>
        <v>0</v>
      </c>
      <c r="R151" s="76">
        <f t="shared" si="42"/>
        <v>15000</v>
      </c>
      <c r="S151" s="22">
        <f>U151</f>
        <v>-45000</v>
      </c>
      <c r="T151" s="22"/>
      <c r="U151" s="35">
        <v>-45000</v>
      </c>
      <c r="V151" s="35">
        <f>X151</f>
        <v>-40000</v>
      </c>
      <c r="W151" s="35"/>
      <c r="X151" s="22">
        <v>-40000</v>
      </c>
      <c r="Y151" s="48"/>
    </row>
    <row r="152" spans="1:25" s="77" customFormat="1" ht="25.5" customHeight="1">
      <c r="A152" s="252" t="s">
        <v>210</v>
      </c>
      <c r="B152" s="253" t="s">
        <v>211</v>
      </c>
      <c r="C152" s="253" t="s">
        <v>170</v>
      </c>
      <c r="D152" s="254" t="s">
        <v>170</v>
      </c>
      <c r="E152" s="255" t="s">
        <v>212</v>
      </c>
      <c r="F152" s="256"/>
      <c r="G152" s="257">
        <f>H152+I152</f>
        <v>824828.58</v>
      </c>
      <c r="H152" s="257">
        <f>H154+H167+H175</f>
        <v>567924.67999999993</v>
      </c>
      <c r="I152" s="257">
        <f>I154+I167+I175</f>
        <v>256903.90000000002</v>
      </c>
      <c r="J152" s="257">
        <f>K152+L152</f>
        <v>1412486.9</v>
      </c>
      <c r="K152" s="257">
        <f>K154+K167+K175</f>
        <v>656632.5</v>
      </c>
      <c r="L152" s="258">
        <f>L154+L167</f>
        <v>755854.4</v>
      </c>
      <c r="M152" s="221">
        <f t="shared" si="24"/>
        <v>1479277.8</v>
      </c>
      <c r="N152" s="221">
        <f>N154+N167+N175</f>
        <v>679277.8</v>
      </c>
      <c r="O152" s="221">
        <f>O154+O167+O175</f>
        <v>800000</v>
      </c>
      <c r="P152" s="223">
        <f t="shared" ref="P152:P167" si="43">M152-J152</f>
        <v>66790.90000000014</v>
      </c>
      <c r="Q152" s="223">
        <f t="shared" ref="Q152:Q167" si="44">N152-K152</f>
        <v>22645.300000000047</v>
      </c>
      <c r="R152" s="223">
        <f t="shared" ref="R152:R167" si="45">O152-L152</f>
        <v>44145.599999999977</v>
      </c>
      <c r="S152" s="223">
        <f>T152+U152</f>
        <v>780453.3</v>
      </c>
      <c r="T152" s="223">
        <f>T154+T167+T175</f>
        <v>680453.3</v>
      </c>
      <c r="U152" s="223">
        <f>U154</f>
        <v>100000</v>
      </c>
      <c r="V152" s="223">
        <f>W152</f>
        <v>706299.70000000007</v>
      </c>
      <c r="W152" s="223">
        <f>W154+W167+W175</f>
        <v>706299.70000000007</v>
      </c>
      <c r="X152" s="223">
        <f>X154+X167</f>
        <v>600000</v>
      </c>
      <c r="Y152" s="246"/>
    </row>
    <row r="153" spans="1:25" ht="12.75" customHeight="1">
      <c r="A153" s="17"/>
      <c r="B153" s="19"/>
      <c r="C153" s="19"/>
      <c r="D153" s="39"/>
      <c r="E153" s="40" t="s">
        <v>4</v>
      </c>
      <c r="F153" s="90"/>
      <c r="G153" s="39"/>
      <c r="H153" s="39"/>
      <c r="I153" s="39"/>
      <c r="J153" s="39"/>
      <c r="K153" s="39"/>
      <c r="L153" s="39"/>
      <c r="M153" s="199"/>
      <c r="N153" s="199"/>
      <c r="O153" s="199"/>
      <c r="P153" s="76"/>
      <c r="Q153" s="76"/>
      <c r="R153" s="76"/>
      <c r="S153" s="22"/>
      <c r="T153" s="22"/>
      <c r="U153" s="22"/>
      <c r="V153" s="22"/>
      <c r="W153" s="22"/>
      <c r="X153" s="22"/>
      <c r="Y153" s="113"/>
    </row>
    <row r="154" spans="1:25" s="78" customFormat="1" ht="18" customHeight="1">
      <c r="A154" s="241" t="s">
        <v>213</v>
      </c>
      <c r="B154" s="242" t="s">
        <v>211</v>
      </c>
      <c r="C154" s="242" t="s">
        <v>173</v>
      </c>
      <c r="D154" s="243" t="s">
        <v>170</v>
      </c>
      <c r="E154" s="235" t="s">
        <v>214</v>
      </c>
      <c r="F154" s="244"/>
      <c r="G154" s="245">
        <f t="shared" ref="G154:L154" si="46">G156</f>
        <v>532680.95999999996</v>
      </c>
      <c r="H154" s="245">
        <f t="shared" si="46"/>
        <v>532504.96</v>
      </c>
      <c r="I154" s="245">
        <f t="shared" si="46"/>
        <v>176</v>
      </c>
      <c r="J154" s="259">
        <f t="shared" si="46"/>
        <v>1138494.3999999999</v>
      </c>
      <c r="K154" s="259">
        <f t="shared" si="46"/>
        <v>615938.5</v>
      </c>
      <c r="L154" s="245">
        <f t="shared" si="46"/>
        <v>522555.9</v>
      </c>
      <c r="M154" s="238">
        <f t="shared" si="24"/>
        <v>907186.9</v>
      </c>
      <c r="N154" s="238">
        <f>N156</f>
        <v>607186.9</v>
      </c>
      <c r="O154" s="238">
        <f>O156</f>
        <v>300000</v>
      </c>
      <c r="P154" s="239">
        <f t="shared" si="43"/>
        <v>-231307.49999999988</v>
      </c>
      <c r="Q154" s="239">
        <f t="shared" si="44"/>
        <v>-8751.5999999999767</v>
      </c>
      <c r="R154" s="239">
        <f t="shared" si="45"/>
        <v>-222555.90000000002</v>
      </c>
      <c r="S154" s="239">
        <f>T154</f>
        <v>609828</v>
      </c>
      <c r="T154" s="239">
        <f>T156</f>
        <v>609828</v>
      </c>
      <c r="U154" s="239">
        <f>U156</f>
        <v>100000</v>
      </c>
      <c r="V154" s="239">
        <f>W154</f>
        <v>637231.80000000005</v>
      </c>
      <c r="W154" s="239">
        <f>W156</f>
        <v>637231.80000000005</v>
      </c>
      <c r="X154" s="239">
        <f>X156</f>
        <v>100000</v>
      </c>
      <c r="Y154" s="420" t="s">
        <v>545</v>
      </c>
    </row>
    <row r="155" spans="1:25" ht="12.75" customHeight="1">
      <c r="A155" s="29"/>
      <c r="B155" s="30"/>
      <c r="C155" s="30"/>
      <c r="D155" s="100"/>
      <c r="E155" s="40" t="s">
        <v>175</v>
      </c>
      <c r="F155" s="90"/>
      <c r="G155" s="39"/>
      <c r="H155" s="39"/>
      <c r="I155" s="39"/>
      <c r="J155" s="39"/>
      <c r="K155" s="39"/>
      <c r="L155" s="39"/>
      <c r="M155" s="199"/>
      <c r="N155" s="199"/>
      <c r="O155" s="199"/>
      <c r="P155" s="76"/>
      <c r="Q155" s="76"/>
      <c r="R155" s="76"/>
      <c r="S155" s="22"/>
      <c r="T155" s="22"/>
      <c r="U155" s="22"/>
      <c r="V155" s="22"/>
      <c r="W155" s="22"/>
      <c r="X155" s="22"/>
      <c r="Y155" s="420"/>
    </row>
    <row r="156" spans="1:25" s="136" customFormat="1" ht="18" customHeight="1">
      <c r="A156" s="114" t="s">
        <v>215</v>
      </c>
      <c r="B156" s="103" t="s">
        <v>211</v>
      </c>
      <c r="C156" s="103" t="s">
        <v>173</v>
      </c>
      <c r="D156" s="103" t="s">
        <v>173</v>
      </c>
      <c r="E156" s="119" t="s">
        <v>214</v>
      </c>
      <c r="F156" s="116"/>
      <c r="G156" s="117">
        <f>H156+I156</f>
        <v>532680.95999999996</v>
      </c>
      <c r="H156" s="117">
        <f>H158</f>
        <v>532504.96</v>
      </c>
      <c r="I156" s="117">
        <f>I158</f>
        <v>176</v>
      </c>
      <c r="J156" s="100">
        <f>K156+L156</f>
        <v>1138494.3999999999</v>
      </c>
      <c r="K156" s="100">
        <f>K158</f>
        <v>615938.5</v>
      </c>
      <c r="L156" s="117">
        <f>L162</f>
        <v>522555.9</v>
      </c>
      <c r="M156" s="198">
        <f t="shared" si="24"/>
        <v>907186.9</v>
      </c>
      <c r="N156" s="198">
        <f>N158</f>
        <v>607186.9</v>
      </c>
      <c r="O156" s="198">
        <f>O158</f>
        <v>300000</v>
      </c>
      <c r="P156" s="76">
        <f t="shared" si="43"/>
        <v>-231307.49999999988</v>
      </c>
      <c r="Q156" s="76">
        <f t="shared" si="44"/>
        <v>-8751.5999999999767</v>
      </c>
      <c r="R156" s="76">
        <f t="shared" si="45"/>
        <v>-222555.90000000002</v>
      </c>
      <c r="S156" s="76">
        <f>T156</f>
        <v>609828</v>
      </c>
      <c r="T156" s="76">
        <f>T158</f>
        <v>609828</v>
      </c>
      <c r="U156" s="76">
        <f>U158</f>
        <v>100000</v>
      </c>
      <c r="V156" s="76">
        <f>W156</f>
        <v>637231.80000000005</v>
      </c>
      <c r="W156" s="76">
        <f>W158</f>
        <v>637231.80000000005</v>
      </c>
      <c r="X156" s="76">
        <f>X158</f>
        <v>100000</v>
      </c>
      <c r="Y156" s="420"/>
    </row>
    <row r="157" spans="1:25" ht="12.75" customHeight="1">
      <c r="A157" s="17"/>
      <c r="B157" s="19"/>
      <c r="C157" s="19"/>
      <c r="D157" s="39"/>
      <c r="E157" s="40" t="s">
        <v>4</v>
      </c>
      <c r="F157" s="90"/>
      <c r="G157" s="39"/>
      <c r="H157" s="39"/>
      <c r="I157" s="39"/>
      <c r="J157" s="39"/>
      <c r="K157" s="39"/>
      <c r="L157" s="39"/>
      <c r="M157" s="199"/>
      <c r="N157" s="199"/>
      <c r="O157" s="199"/>
      <c r="P157" s="76"/>
      <c r="Q157" s="76"/>
      <c r="R157" s="76"/>
      <c r="S157" s="22"/>
      <c r="T157" s="22"/>
      <c r="U157" s="22"/>
      <c r="V157" s="22"/>
      <c r="W157" s="22"/>
      <c r="X157" s="22"/>
      <c r="Y157" s="420"/>
    </row>
    <row r="158" spans="1:25" s="77" customFormat="1">
      <c r="A158" s="120"/>
      <c r="B158" s="75"/>
      <c r="C158" s="75"/>
      <c r="D158" s="112"/>
      <c r="E158" s="119" t="s">
        <v>380</v>
      </c>
      <c r="F158" s="121"/>
      <c r="G158" s="122">
        <f t="shared" ref="G158:G166" si="47">H158+I158</f>
        <v>532680.95999999996</v>
      </c>
      <c r="H158" s="122">
        <f>H159+H160+H161</f>
        <v>532504.96</v>
      </c>
      <c r="I158" s="122">
        <f>I162+I163+I164+I165+I166</f>
        <v>176</v>
      </c>
      <c r="J158" s="105">
        <f>K158</f>
        <v>615938.5</v>
      </c>
      <c r="K158" s="105">
        <f>K159+K160+K161</f>
        <v>615938.5</v>
      </c>
      <c r="L158" s="122"/>
      <c r="M158" s="198">
        <f t="shared" si="24"/>
        <v>907186.9</v>
      </c>
      <c r="N158" s="198">
        <f>N159+N160+N161</f>
        <v>607186.9</v>
      </c>
      <c r="O158" s="198">
        <f>O162</f>
        <v>300000</v>
      </c>
      <c r="P158" s="76">
        <f t="shared" si="43"/>
        <v>291248.40000000002</v>
      </c>
      <c r="Q158" s="76">
        <f t="shared" si="44"/>
        <v>-8751.5999999999767</v>
      </c>
      <c r="R158" s="76">
        <f t="shared" si="45"/>
        <v>300000</v>
      </c>
      <c r="S158" s="76">
        <f>T158+U158</f>
        <v>709828</v>
      </c>
      <c r="T158" s="76">
        <f>T159+T160+T161</f>
        <v>609828</v>
      </c>
      <c r="U158" s="76">
        <f>U162</f>
        <v>100000</v>
      </c>
      <c r="V158" s="76">
        <f>W158</f>
        <v>637231.80000000005</v>
      </c>
      <c r="W158" s="76">
        <f>W159+W160+W161</f>
        <v>637231.80000000005</v>
      </c>
      <c r="X158" s="76">
        <f>X162</f>
        <v>100000</v>
      </c>
      <c r="Y158" s="420"/>
    </row>
    <row r="159" spans="1:25" s="5" customFormat="1" ht="25.5" customHeight="1">
      <c r="A159" s="8"/>
      <c r="B159" s="9"/>
      <c r="C159" s="9"/>
      <c r="D159" s="35"/>
      <c r="E159" s="42" t="s">
        <v>325</v>
      </c>
      <c r="F159" s="88" t="s">
        <v>326</v>
      </c>
      <c r="G159" s="35">
        <f t="shared" si="47"/>
        <v>506140.4</v>
      </c>
      <c r="H159" s="35">
        <v>506140.4</v>
      </c>
      <c r="I159" s="43"/>
      <c r="J159" s="35">
        <f>K159</f>
        <v>606938.5</v>
      </c>
      <c r="K159" s="35">
        <v>606938.5</v>
      </c>
      <c r="L159" s="43"/>
      <c r="M159" s="199">
        <f>N159+O159</f>
        <v>593186.9</v>
      </c>
      <c r="N159" s="199">
        <v>593186.9</v>
      </c>
      <c r="O159" s="199"/>
      <c r="P159" s="76">
        <f t="shared" si="43"/>
        <v>-13751.599999999977</v>
      </c>
      <c r="Q159" s="76">
        <f t="shared" si="44"/>
        <v>-13751.599999999977</v>
      </c>
      <c r="R159" s="76">
        <f t="shared" si="45"/>
        <v>0</v>
      </c>
      <c r="S159" s="22">
        <f>T159</f>
        <v>594828</v>
      </c>
      <c r="T159" s="22">
        <v>594828</v>
      </c>
      <c r="U159" s="161"/>
      <c r="V159" s="22">
        <f>W159</f>
        <v>600231.80000000005</v>
      </c>
      <c r="W159" s="161">
        <v>600231.80000000005</v>
      </c>
      <c r="X159" s="22"/>
      <c r="Y159" s="420"/>
    </row>
    <row r="160" spans="1:25" s="5" customFormat="1" ht="51.75" customHeight="1">
      <c r="A160" s="8"/>
      <c r="B160" s="9"/>
      <c r="C160" s="9"/>
      <c r="D160" s="35"/>
      <c r="E160" s="92" t="s">
        <v>443</v>
      </c>
      <c r="F160" s="95" t="s">
        <v>327</v>
      </c>
      <c r="G160" s="35">
        <f t="shared" si="47"/>
        <v>3546.56</v>
      </c>
      <c r="H160" s="35">
        <v>3546.56</v>
      </c>
      <c r="I160" s="43"/>
      <c r="J160" s="35">
        <f>K160</f>
        <v>3000</v>
      </c>
      <c r="K160" s="35">
        <v>3000</v>
      </c>
      <c r="L160" s="43"/>
      <c r="M160" s="199">
        <f t="shared" si="24"/>
        <v>5500</v>
      </c>
      <c r="N160" s="199">
        <v>5500</v>
      </c>
      <c r="O160" s="199"/>
      <c r="P160" s="76">
        <f t="shared" si="43"/>
        <v>2500</v>
      </c>
      <c r="Q160" s="76">
        <f t="shared" si="44"/>
        <v>2500</v>
      </c>
      <c r="R160" s="76">
        <f t="shared" si="45"/>
        <v>0</v>
      </c>
      <c r="S160" s="22">
        <f>T160</f>
        <v>6000</v>
      </c>
      <c r="T160" s="22">
        <v>6000</v>
      </c>
      <c r="U160" s="22"/>
      <c r="V160" s="22">
        <f>W160</f>
        <v>10000</v>
      </c>
      <c r="W160" s="22">
        <v>10000</v>
      </c>
      <c r="X160" s="22"/>
      <c r="Y160" s="420"/>
    </row>
    <row r="161" spans="1:25" s="5" customFormat="1" ht="22.5" customHeight="1">
      <c r="A161" s="8"/>
      <c r="B161" s="9"/>
      <c r="C161" s="9"/>
      <c r="D161" s="35"/>
      <c r="E161" s="93" t="s">
        <v>414</v>
      </c>
      <c r="F161" s="97" t="s">
        <v>415</v>
      </c>
      <c r="G161" s="35">
        <f t="shared" si="47"/>
        <v>22818</v>
      </c>
      <c r="H161" s="35">
        <v>22818</v>
      </c>
      <c r="I161" s="43"/>
      <c r="J161" s="35">
        <f>K161</f>
        <v>6000</v>
      </c>
      <c r="K161" s="35">
        <v>6000</v>
      </c>
      <c r="L161" s="43"/>
      <c r="M161" s="199">
        <f t="shared" si="24"/>
        <v>8500</v>
      </c>
      <c r="N161" s="199">
        <v>8500</v>
      </c>
      <c r="O161" s="199"/>
      <c r="P161" s="76">
        <f t="shared" si="43"/>
        <v>2500</v>
      </c>
      <c r="Q161" s="76">
        <f t="shared" si="44"/>
        <v>2500</v>
      </c>
      <c r="R161" s="76">
        <f t="shared" si="45"/>
        <v>0</v>
      </c>
      <c r="S161" s="22">
        <f>T161</f>
        <v>9000</v>
      </c>
      <c r="T161" s="22">
        <v>9000</v>
      </c>
      <c r="U161" s="22"/>
      <c r="V161" s="22">
        <f>W161</f>
        <v>27000</v>
      </c>
      <c r="W161" s="22">
        <v>27000</v>
      </c>
      <c r="X161" s="22"/>
      <c r="Y161" s="47"/>
    </row>
    <row r="162" spans="1:25" s="5" customFormat="1" ht="15" customHeight="1">
      <c r="A162" s="8"/>
      <c r="B162" s="9"/>
      <c r="C162" s="9"/>
      <c r="D162" s="35"/>
      <c r="E162" s="42" t="s">
        <v>337</v>
      </c>
      <c r="F162" s="88" t="s">
        <v>336</v>
      </c>
      <c r="G162" s="35">
        <f>I162</f>
        <v>0</v>
      </c>
      <c r="H162" s="35"/>
      <c r="I162" s="35">
        <v>0</v>
      </c>
      <c r="J162" s="35">
        <f>L162</f>
        <v>522555.9</v>
      </c>
      <c r="K162" s="35"/>
      <c r="L162" s="35">
        <v>522555.9</v>
      </c>
      <c r="M162" s="199">
        <f>O162</f>
        <v>300000</v>
      </c>
      <c r="N162" s="199"/>
      <c r="O162" s="199">
        <v>300000</v>
      </c>
      <c r="P162" s="76">
        <f t="shared" si="43"/>
        <v>-222555.90000000002</v>
      </c>
      <c r="Q162" s="76"/>
      <c r="R162" s="76"/>
      <c r="S162" s="22">
        <f>U162</f>
        <v>100000</v>
      </c>
      <c r="T162" s="22"/>
      <c r="U162" s="22">
        <v>100000</v>
      </c>
      <c r="V162" s="22">
        <f>X162</f>
        <v>100000</v>
      </c>
      <c r="W162" s="22"/>
      <c r="X162" s="22">
        <v>100000</v>
      </c>
      <c r="Y162" s="47"/>
    </row>
    <row r="163" spans="1:25" s="5" customFormat="1" ht="15" customHeight="1">
      <c r="A163" s="8"/>
      <c r="B163" s="9"/>
      <c r="C163" s="9"/>
      <c r="D163" s="35"/>
      <c r="E163" s="42" t="s">
        <v>341</v>
      </c>
      <c r="F163" s="90" t="s">
        <v>340</v>
      </c>
      <c r="G163" s="35">
        <f t="shared" si="47"/>
        <v>0</v>
      </c>
      <c r="H163" s="35">
        <v>0</v>
      </c>
      <c r="I163" s="35">
        <v>0</v>
      </c>
      <c r="J163" s="35">
        <f>L163</f>
        <v>0</v>
      </c>
      <c r="K163" s="35"/>
      <c r="L163" s="35">
        <v>0</v>
      </c>
      <c r="M163" s="199">
        <f t="shared" si="24"/>
        <v>0</v>
      </c>
      <c r="N163" s="199"/>
      <c r="O163" s="199"/>
      <c r="P163" s="76">
        <f t="shared" si="43"/>
        <v>0</v>
      </c>
      <c r="Q163" s="76">
        <f t="shared" si="44"/>
        <v>0</v>
      </c>
      <c r="R163" s="76">
        <f t="shared" si="45"/>
        <v>0</v>
      </c>
      <c r="S163" s="22">
        <f>U163</f>
        <v>0</v>
      </c>
      <c r="T163" s="22"/>
      <c r="U163" s="22">
        <v>0</v>
      </c>
      <c r="V163" s="22"/>
      <c r="W163" s="22"/>
      <c r="X163" s="22"/>
      <c r="Y163" s="47"/>
    </row>
    <row r="164" spans="1:25" s="5" customFormat="1" ht="15" customHeight="1">
      <c r="A164" s="8"/>
      <c r="B164" s="9"/>
      <c r="C164" s="9"/>
      <c r="D164" s="35"/>
      <c r="E164" s="92" t="s">
        <v>343</v>
      </c>
      <c r="F164" s="88" t="s">
        <v>342</v>
      </c>
      <c r="G164" s="35">
        <f>I164</f>
        <v>0</v>
      </c>
      <c r="H164" s="35"/>
      <c r="I164" s="35">
        <v>0</v>
      </c>
      <c r="J164" s="35"/>
      <c r="K164" s="35"/>
      <c r="L164" s="35"/>
      <c r="M164" s="199"/>
      <c r="N164" s="199"/>
      <c r="O164" s="199"/>
      <c r="P164" s="76"/>
      <c r="Q164" s="76"/>
      <c r="R164" s="76"/>
      <c r="S164" s="22"/>
      <c r="T164" s="22"/>
      <c r="U164" s="22"/>
      <c r="V164" s="22"/>
      <c r="W164" s="22"/>
      <c r="X164" s="22"/>
      <c r="Y164" s="47"/>
    </row>
    <row r="165" spans="1:25" ht="12.75" customHeight="1">
      <c r="A165" s="17"/>
      <c r="B165" s="19"/>
      <c r="C165" s="19"/>
      <c r="D165" s="39"/>
      <c r="E165" s="42" t="s">
        <v>344</v>
      </c>
      <c r="F165" s="88" t="s">
        <v>345</v>
      </c>
      <c r="G165" s="35">
        <f t="shared" si="47"/>
        <v>176</v>
      </c>
      <c r="H165" s="52"/>
      <c r="I165" s="52">
        <v>176</v>
      </c>
      <c r="J165" s="35">
        <f>L165</f>
        <v>0</v>
      </c>
      <c r="K165" s="32"/>
      <c r="L165" s="32">
        <v>0</v>
      </c>
      <c r="M165" s="199">
        <f t="shared" si="24"/>
        <v>0</v>
      </c>
      <c r="N165" s="199"/>
      <c r="O165" s="199"/>
      <c r="P165" s="76">
        <f t="shared" si="43"/>
        <v>0</v>
      </c>
      <c r="Q165" s="76">
        <f t="shared" si="44"/>
        <v>0</v>
      </c>
      <c r="R165" s="76">
        <f t="shared" si="45"/>
        <v>0</v>
      </c>
      <c r="S165" s="22"/>
      <c r="T165" s="22"/>
      <c r="U165" s="22"/>
      <c r="V165" s="22"/>
      <c r="W165" s="22"/>
      <c r="X165" s="22"/>
      <c r="Y165" s="48"/>
    </row>
    <row r="166" spans="1:25" ht="12.75" customHeight="1">
      <c r="A166" s="17"/>
      <c r="B166" s="19"/>
      <c r="C166" s="19"/>
      <c r="D166" s="39"/>
      <c r="E166" s="93" t="s">
        <v>444</v>
      </c>
      <c r="F166" s="97" t="s">
        <v>346</v>
      </c>
      <c r="G166" s="35">
        <f t="shared" si="47"/>
        <v>0</v>
      </c>
      <c r="H166" s="52"/>
      <c r="I166" s="52">
        <v>0</v>
      </c>
      <c r="J166" s="35">
        <f>L166</f>
        <v>0</v>
      </c>
      <c r="K166" s="32"/>
      <c r="L166" s="32">
        <v>0</v>
      </c>
      <c r="M166" s="199">
        <f t="shared" si="24"/>
        <v>0</v>
      </c>
      <c r="N166" s="199"/>
      <c r="O166" s="199"/>
      <c r="P166" s="76">
        <f t="shared" si="43"/>
        <v>0</v>
      </c>
      <c r="Q166" s="76">
        <f t="shared" si="44"/>
        <v>0</v>
      </c>
      <c r="R166" s="76">
        <f t="shared" si="45"/>
        <v>0</v>
      </c>
      <c r="S166" s="22"/>
      <c r="T166" s="22"/>
      <c r="U166" s="22"/>
      <c r="V166" s="22"/>
      <c r="W166" s="22"/>
      <c r="X166" s="22"/>
      <c r="Y166" s="48"/>
    </row>
    <row r="167" spans="1:25" s="77" customFormat="1" ht="22.5" customHeight="1">
      <c r="A167" s="241" t="s">
        <v>216</v>
      </c>
      <c r="B167" s="242" t="s">
        <v>211</v>
      </c>
      <c r="C167" s="242" t="s">
        <v>178</v>
      </c>
      <c r="D167" s="243" t="s">
        <v>170</v>
      </c>
      <c r="E167" s="235" t="s">
        <v>217</v>
      </c>
      <c r="F167" s="244"/>
      <c r="G167" s="245">
        <f>G169</f>
        <v>258665.90000000002</v>
      </c>
      <c r="H167" s="245">
        <f>H169</f>
        <v>1938</v>
      </c>
      <c r="I167" s="245">
        <f>I169</f>
        <v>256727.90000000002</v>
      </c>
      <c r="J167" s="245">
        <f>K167+L167</f>
        <v>233298.5</v>
      </c>
      <c r="K167" s="245">
        <f>K169</f>
        <v>0</v>
      </c>
      <c r="L167" s="245">
        <f>L173+L174</f>
        <v>233298.5</v>
      </c>
      <c r="M167" s="238">
        <f t="shared" si="24"/>
        <v>505000</v>
      </c>
      <c r="N167" s="238">
        <f>N169</f>
        <v>5000</v>
      </c>
      <c r="O167" s="238">
        <f>O169</f>
        <v>500000</v>
      </c>
      <c r="P167" s="239">
        <f t="shared" si="43"/>
        <v>271701.5</v>
      </c>
      <c r="Q167" s="239">
        <f t="shared" si="44"/>
        <v>5000</v>
      </c>
      <c r="R167" s="239">
        <f t="shared" si="45"/>
        <v>266701.5</v>
      </c>
      <c r="S167" s="239">
        <f>S169</f>
        <v>505000</v>
      </c>
      <c r="T167" s="239">
        <f>T169</f>
        <v>5000</v>
      </c>
      <c r="U167" s="239">
        <f>U169</f>
        <v>500000</v>
      </c>
      <c r="V167" s="239">
        <f>W167+X167</f>
        <v>505000</v>
      </c>
      <c r="W167" s="239">
        <f>W169</f>
        <v>5000</v>
      </c>
      <c r="X167" s="239">
        <f>X173</f>
        <v>500000</v>
      </c>
      <c r="Y167" s="420" t="s">
        <v>544</v>
      </c>
    </row>
    <row r="168" spans="1:25" ht="12.75" customHeight="1">
      <c r="A168" s="17"/>
      <c r="B168" s="19"/>
      <c r="C168" s="19"/>
      <c r="D168" s="39"/>
      <c r="E168" s="40" t="s">
        <v>175</v>
      </c>
      <c r="F168" s="90"/>
      <c r="G168" s="39"/>
      <c r="H168" s="39"/>
      <c r="I168" s="39"/>
      <c r="J168" s="39"/>
      <c r="K168" s="351"/>
      <c r="L168" s="39"/>
      <c r="M168" s="199"/>
      <c r="N168" s="199"/>
      <c r="O168" s="199"/>
      <c r="P168" s="76"/>
      <c r="Q168" s="76"/>
      <c r="R168" s="76"/>
      <c r="S168" s="22"/>
      <c r="T168" s="22"/>
      <c r="U168" s="22"/>
      <c r="V168" s="22"/>
      <c r="W168" s="22"/>
      <c r="X168" s="22"/>
      <c r="Y168" s="420"/>
    </row>
    <row r="169" spans="1:25" s="74" customFormat="1" ht="12.75" customHeight="1">
      <c r="A169" s="114" t="s">
        <v>218</v>
      </c>
      <c r="B169" s="103" t="s">
        <v>211</v>
      </c>
      <c r="C169" s="103" t="s">
        <v>178</v>
      </c>
      <c r="D169" s="103" t="s">
        <v>173</v>
      </c>
      <c r="E169" s="115" t="s">
        <v>219</v>
      </c>
      <c r="F169" s="116"/>
      <c r="G169" s="117">
        <f>H169+I169</f>
        <v>258665.90000000002</v>
      </c>
      <c r="H169" s="117">
        <f>H171</f>
        <v>1938</v>
      </c>
      <c r="I169" s="117">
        <f>I171</f>
        <v>256727.90000000002</v>
      </c>
      <c r="J169" s="117">
        <f>K169+L169</f>
        <v>233298.5</v>
      </c>
      <c r="K169" s="117">
        <f>K171</f>
        <v>0</v>
      </c>
      <c r="L169" s="117">
        <f>L171</f>
        <v>233298.5</v>
      </c>
      <c r="M169" s="198">
        <f t="shared" si="24"/>
        <v>505000</v>
      </c>
      <c r="N169" s="198">
        <f>N171</f>
        <v>5000</v>
      </c>
      <c r="O169" s="198">
        <f>O171</f>
        <v>500000</v>
      </c>
      <c r="P169" s="76">
        <f t="shared" ref="P169:P189" si="48">M169-J169</f>
        <v>271701.5</v>
      </c>
      <c r="Q169" s="76">
        <f t="shared" ref="Q169:Q189" si="49">N169-K169</f>
        <v>5000</v>
      </c>
      <c r="R169" s="76">
        <f t="shared" ref="R169:R189" si="50">O169-L169</f>
        <v>266701.5</v>
      </c>
      <c r="S169" s="76">
        <f>T169+U169</f>
        <v>505000</v>
      </c>
      <c r="T169" s="76">
        <f>T172</f>
        <v>5000</v>
      </c>
      <c r="U169" s="76">
        <f>U173</f>
        <v>500000</v>
      </c>
      <c r="V169" s="76">
        <f>W169</f>
        <v>5000</v>
      </c>
      <c r="W169" s="76">
        <f>W171</f>
        <v>5000</v>
      </c>
      <c r="X169" s="76"/>
      <c r="Y169" s="420"/>
    </row>
    <row r="170" spans="1:25" ht="12.75" customHeight="1">
      <c r="A170" s="17"/>
      <c r="B170" s="19"/>
      <c r="C170" s="19"/>
      <c r="D170" s="39"/>
      <c r="E170" s="40" t="s">
        <v>4</v>
      </c>
      <c r="F170" s="90"/>
      <c r="G170" s="39"/>
      <c r="H170" s="39"/>
      <c r="I170" s="39"/>
      <c r="J170" s="39"/>
      <c r="K170" s="39"/>
      <c r="L170" s="39"/>
      <c r="M170" s="199"/>
      <c r="N170" s="199"/>
      <c r="O170" s="199"/>
      <c r="P170" s="76"/>
      <c r="Q170" s="76"/>
      <c r="R170" s="76"/>
      <c r="S170" s="22"/>
      <c r="T170" s="22"/>
      <c r="U170" s="22"/>
      <c r="V170" s="22"/>
      <c r="W170" s="22"/>
      <c r="X170" s="22"/>
      <c r="Y170" s="420"/>
    </row>
    <row r="171" spans="1:25" s="77" customFormat="1" ht="17.25" customHeight="1">
      <c r="A171" s="120"/>
      <c r="B171" s="75"/>
      <c r="C171" s="75"/>
      <c r="D171" s="112"/>
      <c r="E171" s="119" t="s">
        <v>468</v>
      </c>
      <c r="F171" s="121"/>
      <c r="G171" s="122">
        <f>G172+G173+G174</f>
        <v>258665.90000000002</v>
      </c>
      <c r="H171" s="122">
        <f>H172</f>
        <v>1938</v>
      </c>
      <c r="I171" s="122">
        <f>I173+I174</f>
        <v>256727.90000000002</v>
      </c>
      <c r="J171" s="122">
        <f>K171+L171</f>
        <v>233298.5</v>
      </c>
      <c r="K171" s="122">
        <f>K172</f>
        <v>0</v>
      </c>
      <c r="L171" s="112">
        <f>L173+L174</f>
        <v>233298.5</v>
      </c>
      <c r="M171" s="198">
        <f t="shared" si="24"/>
        <v>505000</v>
      </c>
      <c r="N171" s="198">
        <f>N172</f>
        <v>5000</v>
      </c>
      <c r="O171" s="198">
        <f>O173+O174</f>
        <v>500000</v>
      </c>
      <c r="P171" s="76">
        <f t="shared" si="48"/>
        <v>271701.5</v>
      </c>
      <c r="Q171" s="76">
        <f t="shared" si="49"/>
        <v>5000</v>
      </c>
      <c r="R171" s="76">
        <f t="shared" si="50"/>
        <v>266701.5</v>
      </c>
      <c r="S171" s="76"/>
      <c r="T171" s="76"/>
      <c r="U171" s="76"/>
      <c r="V171" s="76">
        <f>W171</f>
        <v>5000</v>
      </c>
      <c r="W171" s="76">
        <f>W172</f>
        <v>5000</v>
      </c>
      <c r="X171" s="76"/>
      <c r="Y171" s="420"/>
    </row>
    <row r="172" spans="1:25" s="135" customFormat="1" ht="16.5" customHeight="1">
      <c r="A172" s="148"/>
      <c r="B172" s="149"/>
      <c r="C172" s="149"/>
      <c r="D172" s="123"/>
      <c r="E172" s="210" t="s">
        <v>471</v>
      </c>
      <c r="F172" s="373" t="s">
        <v>472</v>
      </c>
      <c r="G172" s="150">
        <f>H172</f>
        <v>1938</v>
      </c>
      <c r="H172" s="150">
        <v>1938</v>
      </c>
      <c r="I172" s="150"/>
      <c r="J172" s="150">
        <f>K172</f>
        <v>0</v>
      </c>
      <c r="K172" s="150">
        <v>0</v>
      </c>
      <c r="L172" s="123"/>
      <c r="M172" s="201">
        <f>N172</f>
        <v>5000</v>
      </c>
      <c r="N172" s="201">
        <v>5000</v>
      </c>
      <c r="O172" s="201"/>
      <c r="P172" s="124"/>
      <c r="Q172" s="124"/>
      <c r="R172" s="124"/>
      <c r="S172" s="124">
        <f>T172</f>
        <v>5000</v>
      </c>
      <c r="T172" s="124">
        <v>5000</v>
      </c>
      <c r="U172" s="124"/>
      <c r="V172" s="124">
        <f>W172</f>
        <v>5000</v>
      </c>
      <c r="W172" s="124">
        <v>5000</v>
      </c>
      <c r="X172" s="124"/>
      <c r="Y172" s="420"/>
    </row>
    <row r="173" spans="1:25" ht="15" customHeight="1">
      <c r="A173" s="17"/>
      <c r="B173" s="19"/>
      <c r="C173" s="19"/>
      <c r="D173" s="39"/>
      <c r="E173" s="42" t="s">
        <v>339</v>
      </c>
      <c r="F173" s="88" t="s">
        <v>338</v>
      </c>
      <c r="G173" s="10">
        <f>I173</f>
        <v>255584.23</v>
      </c>
      <c r="H173" s="32"/>
      <c r="I173" s="32">
        <v>255584.23</v>
      </c>
      <c r="J173" s="32">
        <f>L173</f>
        <v>233298.5</v>
      </c>
      <c r="K173" s="32"/>
      <c r="L173" s="32">
        <v>233298.5</v>
      </c>
      <c r="M173" s="199">
        <f t="shared" si="24"/>
        <v>500000</v>
      </c>
      <c r="N173" s="199">
        <v>0</v>
      </c>
      <c r="O173" s="199">
        <v>500000</v>
      </c>
      <c r="P173" s="76">
        <f t="shared" si="48"/>
        <v>266701.5</v>
      </c>
      <c r="Q173" s="76">
        <f t="shared" si="49"/>
        <v>0</v>
      </c>
      <c r="R173" s="76">
        <f t="shared" si="50"/>
        <v>266701.5</v>
      </c>
      <c r="S173" s="22">
        <f>U173</f>
        <v>500000</v>
      </c>
      <c r="T173" s="22"/>
      <c r="U173" s="22">
        <v>500000</v>
      </c>
      <c r="V173" s="22">
        <f>X173</f>
        <v>500000</v>
      </c>
      <c r="W173" s="22"/>
      <c r="X173" s="22">
        <v>500000</v>
      </c>
      <c r="Y173" s="420"/>
    </row>
    <row r="174" spans="1:25" ht="17.25" customHeight="1">
      <c r="A174" s="17"/>
      <c r="B174" s="19"/>
      <c r="C174" s="19"/>
      <c r="D174" s="39"/>
      <c r="E174" s="93" t="s">
        <v>444</v>
      </c>
      <c r="F174" s="97" t="s">
        <v>346</v>
      </c>
      <c r="G174" s="50">
        <f>I174</f>
        <v>1143.67</v>
      </c>
      <c r="H174" s="52"/>
      <c r="I174" s="52">
        <v>1143.67</v>
      </c>
      <c r="J174" s="52">
        <f>L174</f>
        <v>0</v>
      </c>
      <c r="K174" s="52"/>
      <c r="L174" s="52">
        <v>0</v>
      </c>
      <c r="M174" s="199">
        <f t="shared" si="24"/>
        <v>0</v>
      </c>
      <c r="N174" s="199">
        <v>0</v>
      </c>
      <c r="O174" s="199">
        <v>0</v>
      </c>
      <c r="P174" s="76">
        <f t="shared" si="48"/>
        <v>0</v>
      </c>
      <c r="Q174" s="76">
        <f t="shared" si="49"/>
        <v>0</v>
      </c>
      <c r="R174" s="76">
        <f t="shared" si="50"/>
        <v>0</v>
      </c>
      <c r="S174" s="22"/>
      <c r="T174" s="22"/>
      <c r="U174" s="22"/>
      <c r="V174" s="22"/>
      <c r="W174" s="22"/>
      <c r="X174" s="22"/>
      <c r="Y174" s="48"/>
    </row>
    <row r="175" spans="1:25" s="77" customFormat="1" ht="39.75" customHeight="1">
      <c r="A175" s="241" t="s">
        <v>220</v>
      </c>
      <c r="B175" s="242" t="s">
        <v>211</v>
      </c>
      <c r="C175" s="242" t="s">
        <v>185</v>
      </c>
      <c r="D175" s="243" t="s">
        <v>170</v>
      </c>
      <c r="E175" s="235" t="s">
        <v>221</v>
      </c>
      <c r="F175" s="244"/>
      <c r="G175" s="245">
        <f>G177</f>
        <v>33481.72</v>
      </c>
      <c r="H175" s="245">
        <f>H177</f>
        <v>33481.72</v>
      </c>
      <c r="I175" s="245">
        <f>I177</f>
        <v>0</v>
      </c>
      <c r="J175" s="245">
        <f>K175+L175</f>
        <v>40694</v>
      </c>
      <c r="K175" s="245">
        <f>K177</f>
        <v>40694</v>
      </c>
      <c r="L175" s="245">
        <f>L179</f>
        <v>0</v>
      </c>
      <c r="M175" s="238">
        <f t="shared" si="24"/>
        <v>67090.899999999994</v>
      </c>
      <c r="N175" s="238">
        <f>N177</f>
        <v>67090.899999999994</v>
      </c>
      <c r="O175" s="238">
        <f>O177</f>
        <v>0</v>
      </c>
      <c r="P175" s="239">
        <f t="shared" si="48"/>
        <v>26396.899999999994</v>
      </c>
      <c r="Q175" s="239">
        <f t="shared" si="49"/>
        <v>26396.899999999994</v>
      </c>
      <c r="R175" s="239">
        <f t="shared" si="50"/>
        <v>0</v>
      </c>
      <c r="S175" s="239">
        <f>T175</f>
        <v>65625.3</v>
      </c>
      <c r="T175" s="239">
        <f>T177</f>
        <v>65625.3</v>
      </c>
      <c r="U175" s="239"/>
      <c r="V175" s="239">
        <f>W175</f>
        <v>64067.9</v>
      </c>
      <c r="W175" s="239">
        <f>W177</f>
        <v>64067.9</v>
      </c>
      <c r="X175" s="239"/>
      <c r="Y175" s="420" t="s">
        <v>491</v>
      </c>
    </row>
    <row r="176" spans="1:25" ht="12.75" customHeight="1">
      <c r="A176" s="17"/>
      <c r="B176" s="19"/>
      <c r="C176" s="19"/>
      <c r="D176" s="39"/>
      <c r="E176" s="40" t="s">
        <v>175</v>
      </c>
      <c r="F176" s="90"/>
      <c r="G176" s="39"/>
      <c r="H176" s="39"/>
      <c r="I176" s="39"/>
      <c r="J176" s="39"/>
      <c r="K176" s="39"/>
      <c r="L176" s="39"/>
      <c r="M176" s="199"/>
      <c r="N176" s="199"/>
      <c r="O176" s="199"/>
      <c r="P176" s="76"/>
      <c r="Q176" s="76"/>
      <c r="R176" s="76"/>
      <c r="S176" s="22"/>
      <c r="T176" s="22"/>
      <c r="U176" s="22"/>
      <c r="V176" s="22"/>
      <c r="W176" s="22"/>
      <c r="X176" s="22"/>
      <c r="Y176" s="420"/>
    </row>
    <row r="177" spans="1:25" s="74" customFormat="1" ht="12.75" customHeight="1">
      <c r="A177" s="114" t="s">
        <v>222</v>
      </c>
      <c r="B177" s="103" t="s">
        <v>211</v>
      </c>
      <c r="C177" s="103" t="s">
        <v>185</v>
      </c>
      <c r="D177" s="103" t="s">
        <v>173</v>
      </c>
      <c r="E177" s="115" t="s">
        <v>221</v>
      </c>
      <c r="F177" s="116"/>
      <c r="G177" s="117">
        <f>G179</f>
        <v>33481.72</v>
      </c>
      <c r="H177" s="117">
        <f>H179</f>
        <v>33481.72</v>
      </c>
      <c r="I177" s="117">
        <f>I179</f>
        <v>0</v>
      </c>
      <c r="J177" s="117">
        <f>K177+L177</f>
        <v>40694</v>
      </c>
      <c r="K177" s="117">
        <f>K179</f>
        <v>40694</v>
      </c>
      <c r="L177" s="117">
        <f>L179</f>
        <v>0</v>
      </c>
      <c r="M177" s="198">
        <f>N177+O177</f>
        <v>67090.899999999994</v>
      </c>
      <c r="N177" s="198">
        <f>N179</f>
        <v>67090.899999999994</v>
      </c>
      <c r="O177" s="198">
        <f>O179</f>
        <v>0</v>
      </c>
      <c r="P177" s="76">
        <f t="shared" si="48"/>
        <v>26396.899999999994</v>
      </c>
      <c r="Q177" s="76">
        <f t="shared" si="49"/>
        <v>26396.899999999994</v>
      </c>
      <c r="R177" s="76">
        <f t="shared" si="50"/>
        <v>0</v>
      </c>
      <c r="S177" s="76">
        <f>T177</f>
        <v>65625.3</v>
      </c>
      <c r="T177" s="76">
        <f>T179</f>
        <v>65625.3</v>
      </c>
      <c r="U177" s="76"/>
      <c r="V177" s="76">
        <f>W177</f>
        <v>64067.9</v>
      </c>
      <c r="W177" s="76">
        <f>W179</f>
        <v>64067.9</v>
      </c>
      <c r="X177" s="76"/>
      <c r="Y177" s="420"/>
    </row>
    <row r="178" spans="1:25" ht="12.75" customHeight="1">
      <c r="A178" s="17"/>
      <c r="B178" s="19"/>
      <c r="C178" s="19"/>
      <c r="D178" s="39"/>
      <c r="E178" s="40" t="s">
        <v>4</v>
      </c>
      <c r="F178" s="90"/>
      <c r="G178" s="39"/>
      <c r="H178" s="39"/>
      <c r="I178" s="39"/>
      <c r="J178" s="39"/>
      <c r="K178" s="39"/>
      <c r="L178" s="39"/>
      <c r="M178" s="199"/>
      <c r="N178" s="199"/>
      <c r="O178" s="199"/>
      <c r="P178" s="76"/>
      <c r="Q178" s="76"/>
      <c r="R178" s="76"/>
      <c r="S178" s="22"/>
      <c r="T178" s="22"/>
      <c r="U178" s="22"/>
      <c r="V178" s="22"/>
      <c r="W178" s="22"/>
      <c r="X178" s="22"/>
      <c r="Y178" s="420"/>
    </row>
    <row r="179" spans="1:25" s="77" customFormat="1">
      <c r="A179" s="120"/>
      <c r="B179" s="75"/>
      <c r="C179" s="75"/>
      <c r="D179" s="112"/>
      <c r="E179" s="119" t="s">
        <v>381</v>
      </c>
      <c r="F179" s="121"/>
      <c r="G179" s="122">
        <f t="shared" ref="G179:G189" si="51">H179+I179</f>
        <v>33481.72</v>
      </c>
      <c r="H179" s="122">
        <f>H180+H181+H182+H183+H184</f>
        <v>33481.72</v>
      </c>
      <c r="I179" s="122">
        <f>I186+I187+I188</f>
        <v>0</v>
      </c>
      <c r="J179" s="122">
        <f>K179+L179</f>
        <v>40694</v>
      </c>
      <c r="K179" s="122">
        <f>K181+K182+K183+K184+K185</f>
        <v>40694</v>
      </c>
      <c r="L179" s="122">
        <f>L186+L187+L188</f>
        <v>0</v>
      </c>
      <c r="M179" s="198">
        <f>M180+M181+M182+M183+M184+M185</f>
        <v>67090.899999999994</v>
      </c>
      <c r="N179" s="198">
        <f>N180+N181+N182+N183+N184+N185</f>
        <v>67090.899999999994</v>
      </c>
      <c r="O179" s="198">
        <f>O186+O187+O188</f>
        <v>0</v>
      </c>
      <c r="P179" s="76">
        <f t="shared" si="48"/>
        <v>26396.899999999994</v>
      </c>
      <c r="Q179" s="76">
        <f t="shared" si="49"/>
        <v>26396.899999999994</v>
      </c>
      <c r="R179" s="76">
        <f t="shared" si="50"/>
        <v>0</v>
      </c>
      <c r="S179" s="76">
        <f t="shared" ref="S179:S185" si="52">T179</f>
        <v>65625.3</v>
      </c>
      <c r="T179" s="76">
        <f>T180+T181+T182+T183+T184+T185</f>
        <v>65625.3</v>
      </c>
      <c r="U179" s="76"/>
      <c r="V179" s="76">
        <f>W179</f>
        <v>64067.9</v>
      </c>
      <c r="W179" s="76">
        <f>W180+W181+W182+W183+W184+W185</f>
        <v>64067.9</v>
      </c>
      <c r="X179" s="76"/>
      <c r="Y179" s="113"/>
    </row>
    <row r="180" spans="1:25" s="135" customFormat="1" ht="24.75" customHeight="1">
      <c r="A180" s="148"/>
      <c r="B180" s="149"/>
      <c r="C180" s="149"/>
      <c r="D180" s="123"/>
      <c r="E180" s="157" t="s">
        <v>473</v>
      </c>
      <c r="F180" s="88" t="s">
        <v>472</v>
      </c>
      <c r="G180" s="35">
        <f>H180</f>
        <v>0</v>
      </c>
      <c r="H180" s="35">
        <v>0</v>
      </c>
      <c r="I180" s="150"/>
      <c r="J180" s="150"/>
      <c r="K180" s="150"/>
      <c r="L180" s="150"/>
      <c r="M180" s="201">
        <f>N180</f>
        <v>7000</v>
      </c>
      <c r="N180" s="201">
        <v>7000</v>
      </c>
      <c r="O180" s="201"/>
      <c r="P180" s="124"/>
      <c r="Q180" s="124"/>
      <c r="R180" s="124"/>
      <c r="S180" s="124">
        <f t="shared" si="52"/>
        <v>5000</v>
      </c>
      <c r="T180" s="124">
        <v>5000</v>
      </c>
      <c r="U180" s="124"/>
      <c r="V180" s="124">
        <f>W180</f>
        <v>5000</v>
      </c>
      <c r="W180" s="124">
        <v>5000</v>
      </c>
      <c r="X180" s="124"/>
      <c r="Y180" s="134"/>
    </row>
    <row r="181" spans="1:25" ht="12.75" customHeight="1">
      <c r="A181" s="17"/>
      <c r="B181" s="19"/>
      <c r="C181" s="19"/>
      <c r="D181" s="39"/>
      <c r="E181" s="96" t="s">
        <v>446</v>
      </c>
      <c r="F181" s="97" t="s">
        <v>294</v>
      </c>
      <c r="G181" s="10">
        <f t="shared" si="51"/>
        <v>225</v>
      </c>
      <c r="H181" s="32">
        <v>225</v>
      </c>
      <c r="I181" s="32"/>
      <c r="J181" s="52">
        <f>K181</f>
        <v>225</v>
      </c>
      <c r="K181" s="52">
        <v>225</v>
      </c>
      <c r="L181" s="32"/>
      <c r="M181" s="199">
        <f>N181+O181</f>
        <v>225</v>
      </c>
      <c r="N181" s="199">
        <v>225</v>
      </c>
      <c r="O181" s="199"/>
      <c r="P181" s="76">
        <f t="shared" si="48"/>
        <v>0</v>
      </c>
      <c r="Q181" s="76">
        <f t="shared" si="49"/>
        <v>0</v>
      </c>
      <c r="R181" s="76">
        <f t="shared" si="50"/>
        <v>0</v>
      </c>
      <c r="S181" s="22">
        <f t="shared" si="52"/>
        <v>310.5</v>
      </c>
      <c r="T181" s="22">
        <v>310.5</v>
      </c>
      <c r="U181" s="22"/>
      <c r="V181" s="22">
        <f>W181</f>
        <v>311</v>
      </c>
      <c r="W181" s="22">
        <v>311</v>
      </c>
      <c r="X181" s="22"/>
      <c r="Y181" s="48"/>
    </row>
    <row r="182" spans="1:25" ht="21.75" customHeight="1">
      <c r="A182" s="17"/>
      <c r="B182" s="19"/>
      <c r="C182" s="19"/>
      <c r="D182" s="39"/>
      <c r="E182" s="42" t="s">
        <v>315</v>
      </c>
      <c r="F182" s="97">
        <v>4251</v>
      </c>
      <c r="G182" s="10">
        <f t="shared" si="51"/>
        <v>999.69</v>
      </c>
      <c r="H182" s="10">
        <v>999.69</v>
      </c>
      <c r="I182" s="32"/>
      <c r="J182" s="52">
        <f>K182</f>
        <v>0</v>
      </c>
      <c r="K182" s="52">
        <v>0</v>
      </c>
      <c r="L182" s="32"/>
      <c r="M182" s="199">
        <f>N182+O182</f>
        <v>1000</v>
      </c>
      <c r="N182" s="199">
        <v>1000</v>
      </c>
      <c r="O182" s="199"/>
      <c r="P182" s="76">
        <f t="shared" si="48"/>
        <v>1000</v>
      </c>
      <c r="Q182" s="76">
        <f t="shared" si="49"/>
        <v>1000</v>
      </c>
      <c r="R182" s="76">
        <f t="shared" si="50"/>
        <v>0</v>
      </c>
      <c r="S182" s="22">
        <f t="shared" si="52"/>
        <v>2000</v>
      </c>
      <c r="T182" s="22">
        <v>2000</v>
      </c>
      <c r="U182" s="22"/>
      <c r="V182" s="22"/>
      <c r="W182" s="22"/>
      <c r="X182" s="22"/>
      <c r="Y182" s="48"/>
    </row>
    <row r="183" spans="1:25" ht="21.75" customHeight="1">
      <c r="A183" s="17"/>
      <c r="B183" s="19"/>
      <c r="C183" s="19"/>
      <c r="D183" s="39"/>
      <c r="E183" s="96" t="s">
        <v>447</v>
      </c>
      <c r="F183" s="88" t="s">
        <v>316</v>
      </c>
      <c r="G183" s="50">
        <v>0</v>
      </c>
      <c r="H183" s="50">
        <v>0</v>
      </c>
      <c r="I183" s="32"/>
      <c r="J183" s="52"/>
      <c r="K183" s="52"/>
      <c r="L183" s="32"/>
      <c r="M183" s="199">
        <f>N183</f>
        <v>980</v>
      </c>
      <c r="N183" s="199">
        <v>980</v>
      </c>
      <c r="O183" s="199"/>
      <c r="P183" s="76">
        <f t="shared" si="48"/>
        <v>980</v>
      </c>
      <c r="Q183" s="76">
        <f t="shared" si="49"/>
        <v>980</v>
      </c>
      <c r="R183" s="76">
        <f t="shared" si="50"/>
        <v>0</v>
      </c>
      <c r="S183" s="22">
        <f t="shared" si="52"/>
        <v>0</v>
      </c>
      <c r="T183" s="22">
        <v>0</v>
      </c>
      <c r="U183" s="22"/>
      <c r="V183" s="22"/>
      <c r="W183" s="22"/>
      <c r="X183" s="22"/>
      <c r="Y183" s="48"/>
    </row>
    <row r="184" spans="1:25" ht="42" customHeight="1">
      <c r="A184" s="17"/>
      <c r="B184" s="19"/>
      <c r="C184" s="19"/>
      <c r="D184" s="39"/>
      <c r="E184" s="96" t="s">
        <v>448</v>
      </c>
      <c r="F184" s="97" t="s">
        <v>326</v>
      </c>
      <c r="G184" s="10">
        <f t="shared" si="51"/>
        <v>32257.03</v>
      </c>
      <c r="H184" s="10">
        <v>32257.03</v>
      </c>
      <c r="I184" s="32"/>
      <c r="J184" s="50">
        <f>K184</f>
        <v>37469</v>
      </c>
      <c r="K184" s="50">
        <v>37469</v>
      </c>
      <c r="L184" s="32"/>
      <c r="M184" s="199">
        <f>N184+O184</f>
        <v>37885.9</v>
      </c>
      <c r="N184" s="199">
        <v>37885.9</v>
      </c>
      <c r="O184" s="199"/>
      <c r="P184" s="76">
        <f t="shared" si="48"/>
        <v>416.90000000000146</v>
      </c>
      <c r="Q184" s="76">
        <f t="shared" si="49"/>
        <v>416.90000000000146</v>
      </c>
      <c r="R184" s="76">
        <f t="shared" si="50"/>
        <v>0</v>
      </c>
      <c r="S184" s="22">
        <f t="shared" si="52"/>
        <v>38314.800000000003</v>
      </c>
      <c r="T184" s="22">
        <v>38314.800000000003</v>
      </c>
      <c r="U184" s="22">
        <v>0</v>
      </c>
      <c r="V184" s="22">
        <f>W184</f>
        <v>38756.9</v>
      </c>
      <c r="W184" s="161">
        <v>38756.9</v>
      </c>
      <c r="X184" s="22"/>
      <c r="Y184" s="167" t="s">
        <v>548</v>
      </c>
    </row>
    <row r="185" spans="1:25" ht="17.25" customHeight="1">
      <c r="A185" s="17"/>
      <c r="B185" s="19"/>
      <c r="C185" s="19"/>
      <c r="D185" s="39"/>
      <c r="E185" s="147" t="s">
        <v>541</v>
      </c>
      <c r="F185" s="97" t="s">
        <v>472</v>
      </c>
      <c r="G185" s="10"/>
      <c r="H185" s="10"/>
      <c r="I185" s="32"/>
      <c r="J185" s="50">
        <f>K185</f>
        <v>3000</v>
      </c>
      <c r="K185" s="50">
        <v>3000</v>
      </c>
      <c r="L185" s="32"/>
      <c r="M185" s="199">
        <f>N185</f>
        <v>20000</v>
      </c>
      <c r="N185" s="199">
        <v>20000</v>
      </c>
      <c r="O185" s="199"/>
      <c r="P185" s="76"/>
      <c r="Q185" s="76">
        <f t="shared" si="49"/>
        <v>17000</v>
      </c>
      <c r="R185" s="76"/>
      <c r="S185" s="22">
        <f t="shared" si="52"/>
        <v>20000</v>
      </c>
      <c r="T185" s="22">
        <v>20000</v>
      </c>
      <c r="U185" s="22"/>
      <c r="V185" s="22">
        <f>W185</f>
        <v>20000</v>
      </c>
      <c r="W185" s="161">
        <v>20000</v>
      </c>
      <c r="X185" s="22"/>
      <c r="Y185" s="167"/>
    </row>
    <row r="186" spans="1:25" ht="20.25" customHeight="1">
      <c r="A186" s="17"/>
      <c r="B186" s="19"/>
      <c r="C186" s="19"/>
      <c r="D186" s="39"/>
      <c r="E186" s="96" t="s">
        <v>445</v>
      </c>
      <c r="F186" s="97" t="s">
        <v>336</v>
      </c>
      <c r="G186" s="10">
        <f>I186</f>
        <v>0</v>
      </c>
      <c r="H186" s="10"/>
      <c r="I186" s="10">
        <v>0</v>
      </c>
      <c r="J186" s="52"/>
      <c r="K186" s="52"/>
      <c r="L186" s="32"/>
      <c r="M186" s="199">
        <f>O186</f>
        <v>0</v>
      </c>
      <c r="N186" s="199"/>
      <c r="O186" s="199">
        <v>0</v>
      </c>
      <c r="P186" s="76"/>
      <c r="Q186" s="76"/>
      <c r="R186" s="76"/>
      <c r="S186" s="22"/>
      <c r="T186" s="22"/>
      <c r="U186" s="22"/>
      <c r="V186" s="22"/>
      <c r="W186" s="161"/>
      <c r="X186" s="22"/>
      <c r="Y186" s="48"/>
    </row>
    <row r="187" spans="1:25" s="5" customFormat="1" ht="17.25" customHeight="1">
      <c r="A187" s="8"/>
      <c r="B187" s="9"/>
      <c r="C187" s="9"/>
      <c r="D187" s="35"/>
      <c r="E187" s="42" t="s">
        <v>339</v>
      </c>
      <c r="F187" s="88" t="s">
        <v>338</v>
      </c>
      <c r="G187" s="10">
        <f t="shared" si="51"/>
        <v>0</v>
      </c>
      <c r="H187" s="43"/>
      <c r="I187" s="35">
        <v>0</v>
      </c>
      <c r="J187" s="35">
        <f>L187</f>
        <v>0</v>
      </c>
      <c r="K187" s="35"/>
      <c r="L187" s="35">
        <v>0</v>
      </c>
      <c r="M187" s="202">
        <f>N187+O187</f>
        <v>0</v>
      </c>
      <c r="N187" s="202"/>
      <c r="O187" s="202">
        <v>0</v>
      </c>
      <c r="P187" s="76">
        <f t="shared" si="48"/>
        <v>0</v>
      </c>
      <c r="Q187" s="76">
        <f t="shared" si="49"/>
        <v>0</v>
      </c>
      <c r="R187" s="76">
        <f t="shared" si="50"/>
        <v>0</v>
      </c>
      <c r="S187" s="22"/>
      <c r="T187" s="22"/>
      <c r="U187" s="22"/>
      <c r="V187" s="22"/>
      <c r="W187" s="22"/>
      <c r="X187" s="22"/>
      <c r="Y187" s="47"/>
    </row>
    <row r="188" spans="1:25" s="5" customFormat="1" ht="17.25" customHeight="1">
      <c r="A188" s="8"/>
      <c r="B188" s="9"/>
      <c r="C188" s="9"/>
      <c r="D188" s="35"/>
      <c r="E188" s="96" t="s">
        <v>444</v>
      </c>
      <c r="F188" s="97" t="s">
        <v>346</v>
      </c>
      <c r="G188" s="35">
        <f>I188</f>
        <v>0</v>
      </c>
      <c r="H188" s="43"/>
      <c r="I188" s="35">
        <v>0</v>
      </c>
      <c r="J188" s="35">
        <f>L188</f>
        <v>0</v>
      </c>
      <c r="K188" s="35"/>
      <c r="L188" s="35">
        <v>0</v>
      </c>
      <c r="M188" s="199">
        <f>O188</f>
        <v>0</v>
      </c>
      <c r="N188" s="199"/>
      <c r="O188" s="199">
        <v>0</v>
      </c>
      <c r="P188" s="76"/>
      <c r="Q188" s="76"/>
      <c r="R188" s="76"/>
      <c r="S188" s="22"/>
      <c r="T188" s="22"/>
      <c r="U188" s="22"/>
      <c r="V188" s="22"/>
      <c r="W188" s="22"/>
      <c r="X188" s="22"/>
      <c r="Y188" s="47"/>
    </row>
    <row r="189" spans="1:25" s="77" customFormat="1" ht="21">
      <c r="A189" s="252" t="s">
        <v>223</v>
      </c>
      <c r="B189" s="253" t="s">
        <v>224</v>
      </c>
      <c r="C189" s="253" t="s">
        <v>170</v>
      </c>
      <c r="D189" s="254" t="s">
        <v>170</v>
      </c>
      <c r="E189" s="255" t="s">
        <v>225</v>
      </c>
      <c r="F189" s="256"/>
      <c r="G189" s="257">
        <f t="shared" si="51"/>
        <v>471301.18</v>
      </c>
      <c r="H189" s="257">
        <f>H191+H200+H211</f>
        <v>31154.240000000002</v>
      </c>
      <c r="I189" s="257">
        <f>I191+I200+I211+I229</f>
        <v>440146.94</v>
      </c>
      <c r="J189" s="257">
        <f>K189+L189</f>
        <v>42900</v>
      </c>
      <c r="K189" s="257">
        <f>K191+K200+K211+K229</f>
        <v>42900</v>
      </c>
      <c r="L189" s="257">
        <f>L191+L200+L211+L229</f>
        <v>0</v>
      </c>
      <c r="M189" s="221">
        <f>N189+O189</f>
        <v>516754.8</v>
      </c>
      <c r="N189" s="221">
        <f>N191+N200+N211</f>
        <v>45230</v>
      </c>
      <c r="O189" s="221">
        <f>O191+O200+O211</f>
        <v>471524.8</v>
      </c>
      <c r="P189" s="223">
        <f t="shared" si="48"/>
        <v>473854.8</v>
      </c>
      <c r="Q189" s="223">
        <f t="shared" si="49"/>
        <v>2330</v>
      </c>
      <c r="R189" s="223">
        <f t="shared" si="50"/>
        <v>471524.8</v>
      </c>
      <c r="S189" s="223">
        <f>T189+U189</f>
        <v>39400</v>
      </c>
      <c r="T189" s="260">
        <f>T191+T200+T211+T229</f>
        <v>39400</v>
      </c>
      <c r="U189" s="223">
        <f>U191+U200</f>
        <v>0</v>
      </c>
      <c r="V189" s="223">
        <f>W189+X189</f>
        <v>52000</v>
      </c>
      <c r="W189" s="223">
        <f>W191+W200+W211</f>
        <v>52000</v>
      </c>
      <c r="X189" s="223">
        <f>X191</f>
        <v>0</v>
      </c>
      <c r="Y189" s="246"/>
    </row>
    <row r="190" spans="1:25" ht="12.75" customHeight="1">
      <c r="A190" s="17"/>
      <c r="B190" s="19"/>
      <c r="C190" s="19"/>
      <c r="D190" s="39"/>
      <c r="E190" s="40" t="s">
        <v>4</v>
      </c>
      <c r="F190" s="90"/>
      <c r="G190" s="39"/>
      <c r="H190" s="39"/>
      <c r="I190" s="39"/>
      <c r="J190" s="39"/>
      <c r="K190" s="39"/>
      <c r="L190" s="39"/>
      <c r="M190" s="199"/>
      <c r="N190" s="199"/>
      <c r="O190" s="199"/>
      <c r="P190" s="22"/>
      <c r="Q190" s="22"/>
      <c r="R190" s="22"/>
      <c r="S190" s="22"/>
      <c r="T190" s="22"/>
      <c r="U190" s="22"/>
      <c r="V190" s="22"/>
      <c r="W190" s="22"/>
      <c r="X190" s="22"/>
      <c r="Y190" s="48"/>
    </row>
    <row r="191" spans="1:25" s="5" customFormat="1">
      <c r="A191" s="261" t="s">
        <v>226</v>
      </c>
      <c r="B191" s="262" t="s">
        <v>224</v>
      </c>
      <c r="C191" s="262" t="s">
        <v>173</v>
      </c>
      <c r="D191" s="259" t="s">
        <v>170</v>
      </c>
      <c r="E191" s="263" t="s">
        <v>227</v>
      </c>
      <c r="F191" s="264"/>
      <c r="G191" s="265">
        <f>H191+I191</f>
        <v>48106.7</v>
      </c>
      <c r="H191" s="265">
        <f>H193</f>
        <v>1066.5</v>
      </c>
      <c r="I191" s="265">
        <f>I193</f>
        <v>47040.2</v>
      </c>
      <c r="J191" s="265">
        <f>K191+L191</f>
        <v>4700</v>
      </c>
      <c r="K191" s="265">
        <f>K193</f>
        <v>4700</v>
      </c>
      <c r="L191" s="265">
        <f>L193</f>
        <v>0</v>
      </c>
      <c r="M191" s="266">
        <f>N191+O191</f>
        <v>2930</v>
      </c>
      <c r="N191" s="266">
        <f>N193</f>
        <v>2930</v>
      </c>
      <c r="O191" s="266">
        <f>O193</f>
        <v>0</v>
      </c>
      <c r="P191" s="267">
        <v>0</v>
      </c>
      <c r="Q191" s="267">
        <v>0</v>
      </c>
      <c r="R191" s="267">
        <v>0</v>
      </c>
      <c r="S191" s="267">
        <f>T191</f>
        <v>2500</v>
      </c>
      <c r="T191" s="267">
        <f>T193</f>
        <v>2500</v>
      </c>
      <c r="U191" s="268">
        <v>0</v>
      </c>
      <c r="V191" s="268">
        <f>V193</f>
        <v>7500</v>
      </c>
      <c r="W191" s="268">
        <f>W193</f>
        <v>7500</v>
      </c>
      <c r="X191" s="268">
        <f>X193</f>
        <v>0</v>
      </c>
      <c r="Y191" s="269"/>
    </row>
    <row r="192" spans="1:25" ht="12.75" customHeight="1">
      <c r="A192" s="29"/>
      <c r="B192" s="30"/>
      <c r="C192" s="30"/>
      <c r="D192" s="100"/>
      <c r="E192" s="40" t="s">
        <v>175</v>
      </c>
      <c r="F192" s="90"/>
      <c r="G192" s="39"/>
      <c r="H192" s="39"/>
      <c r="I192" s="39"/>
      <c r="J192" s="39"/>
      <c r="K192" s="39"/>
      <c r="L192" s="39"/>
      <c r="M192" s="200"/>
      <c r="N192" s="200"/>
      <c r="O192" s="199"/>
      <c r="P192" s="22"/>
      <c r="Q192" s="22"/>
      <c r="R192" s="22"/>
      <c r="S192" s="22"/>
      <c r="T192" s="22"/>
      <c r="U192" s="22"/>
      <c r="V192" s="22"/>
      <c r="W192" s="22"/>
      <c r="X192" s="22"/>
      <c r="Y192" s="48"/>
    </row>
    <row r="193" spans="1:26" ht="12.75" customHeight="1">
      <c r="A193" s="137" t="s">
        <v>228</v>
      </c>
      <c r="B193" s="138" t="s">
        <v>224</v>
      </c>
      <c r="C193" s="138" t="s">
        <v>173</v>
      </c>
      <c r="D193" s="138" t="s">
        <v>173</v>
      </c>
      <c r="E193" s="94" t="s">
        <v>227</v>
      </c>
      <c r="F193" s="90"/>
      <c r="G193" s="100">
        <f>H193+I193</f>
        <v>48106.7</v>
      </c>
      <c r="H193" s="100">
        <f>H195+H196+H197</f>
        <v>1066.5</v>
      </c>
      <c r="I193" s="100">
        <f>I198+I199</f>
        <v>47040.2</v>
      </c>
      <c r="J193" s="100">
        <f>K193+L193</f>
        <v>4700</v>
      </c>
      <c r="K193" s="100">
        <f>K195+K196+K197</f>
        <v>4700</v>
      </c>
      <c r="L193" s="100">
        <f>L198</f>
        <v>0</v>
      </c>
      <c r="M193" s="200">
        <f>N193+O193</f>
        <v>2930</v>
      </c>
      <c r="N193" s="200">
        <f>N195+N196+N197</f>
        <v>2930</v>
      </c>
      <c r="O193" s="200">
        <f>O198</f>
        <v>0</v>
      </c>
      <c r="P193" s="22">
        <v>0</v>
      </c>
      <c r="Q193" s="22">
        <v>0</v>
      </c>
      <c r="R193" s="22">
        <v>0</v>
      </c>
      <c r="S193" s="22">
        <f>T193</f>
        <v>2500</v>
      </c>
      <c r="T193" s="22">
        <f>T196</f>
        <v>2500</v>
      </c>
      <c r="U193" s="16">
        <v>0</v>
      </c>
      <c r="V193" s="16">
        <f>V195+V196+V198</f>
        <v>7500</v>
      </c>
      <c r="W193" s="16">
        <f>W195+W196</f>
        <v>7500</v>
      </c>
      <c r="X193" s="16">
        <f>X198</f>
        <v>0</v>
      </c>
      <c r="Y193" s="48"/>
    </row>
    <row r="194" spans="1:26" ht="12.75" customHeight="1">
      <c r="A194" s="17"/>
      <c r="B194" s="19"/>
      <c r="C194" s="19"/>
      <c r="D194" s="39"/>
      <c r="E194" s="40" t="s">
        <v>4</v>
      </c>
      <c r="F194" s="90"/>
      <c r="G194" s="39"/>
      <c r="H194" s="39"/>
      <c r="I194" s="39"/>
      <c r="J194" s="39"/>
      <c r="K194" s="39"/>
      <c r="L194" s="39"/>
      <c r="M194" s="199"/>
      <c r="N194" s="199"/>
      <c r="O194" s="199"/>
      <c r="P194" s="22"/>
      <c r="Q194" s="22"/>
      <c r="R194" s="22"/>
      <c r="S194" s="22"/>
      <c r="T194" s="22"/>
      <c r="U194" s="22"/>
      <c r="V194" s="22"/>
      <c r="W194" s="22"/>
      <c r="X194" s="22"/>
      <c r="Y194" s="48"/>
    </row>
    <row r="195" spans="1:26" s="5" customFormat="1" ht="15.75" customHeight="1">
      <c r="A195" s="8"/>
      <c r="B195" s="9"/>
      <c r="C195" s="9"/>
      <c r="D195" s="35"/>
      <c r="E195" s="96" t="s">
        <v>449</v>
      </c>
      <c r="F195" s="97" t="s">
        <v>312</v>
      </c>
      <c r="G195" s="35">
        <f>H195+I195</f>
        <v>0</v>
      </c>
      <c r="H195" s="35">
        <v>0</v>
      </c>
      <c r="I195" s="43"/>
      <c r="J195" s="35">
        <f>K195</f>
        <v>1000</v>
      </c>
      <c r="K195" s="35">
        <v>1000</v>
      </c>
      <c r="L195" s="43"/>
      <c r="M195" s="199">
        <f>N195+O195</f>
        <v>1000</v>
      </c>
      <c r="N195" s="199">
        <v>1000</v>
      </c>
      <c r="O195" s="199">
        <f>P195+Q195</f>
        <v>0</v>
      </c>
      <c r="P195" s="22">
        <v>0</v>
      </c>
      <c r="Q195" s="22">
        <v>0</v>
      </c>
      <c r="R195" s="22">
        <v>0</v>
      </c>
      <c r="S195" s="22">
        <v>0</v>
      </c>
      <c r="T195" s="22">
        <v>0</v>
      </c>
      <c r="U195" s="22">
        <v>0</v>
      </c>
      <c r="V195" s="22">
        <f>W195</f>
        <v>1000</v>
      </c>
      <c r="W195" s="22">
        <v>1000</v>
      </c>
      <c r="X195" s="22">
        <v>0</v>
      </c>
      <c r="Y195" s="47"/>
    </row>
    <row r="196" spans="1:26" s="5" customFormat="1" ht="15.75" customHeight="1">
      <c r="A196" s="8"/>
      <c r="B196" s="9"/>
      <c r="C196" s="9"/>
      <c r="D196" s="35"/>
      <c r="E196" s="85" t="s">
        <v>434</v>
      </c>
      <c r="F196" s="88" t="s">
        <v>314</v>
      </c>
      <c r="G196" s="35">
        <f>H196</f>
        <v>285</v>
      </c>
      <c r="H196" s="35">
        <v>285</v>
      </c>
      <c r="I196" s="43"/>
      <c r="J196" s="35">
        <f>K196</f>
        <v>1700</v>
      </c>
      <c r="K196" s="35">
        <v>1700</v>
      </c>
      <c r="L196" s="43"/>
      <c r="M196" s="199">
        <f>N196</f>
        <v>980</v>
      </c>
      <c r="N196" s="199">
        <v>980</v>
      </c>
      <c r="O196" s="199"/>
      <c r="P196" s="22"/>
      <c r="Q196" s="22"/>
      <c r="R196" s="22"/>
      <c r="S196" s="22">
        <f>T196</f>
        <v>2500</v>
      </c>
      <c r="T196" s="22">
        <v>2500</v>
      </c>
      <c r="U196" s="22"/>
      <c r="V196" s="22">
        <f>W196</f>
        <v>6500</v>
      </c>
      <c r="W196" s="22">
        <v>6500</v>
      </c>
      <c r="X196" s="22"/>
      <c r="Y196" s="47"/>
    </row>
    <row r="197" spans="1:26" s="5" customFormat="1" ht="21.75" customHeight="1">
      <c r="A197" s="8"/>
      <c r="B197" s="9"/>
      <c r="C197" s="9"/>
      <c r="D197" s="35"/>
      <c r="E197" s="96" t="s">
        <v>447</v>
      </c>
      <c r="F197" s="88" t="s">
        <v>316</v>
      </c>
      <c r="G197" s="35">
        <f>H197</f>
        <v>781.5</v>
      </c>
      <c r="H197" s="35">
        <v>781.5</v>
      </c>
      <c r="I197" s="43"/>
      <c r="J197" s="35">
        <f>K197</f>
        <v>2000</v>
      </c>
      <c r="K197" s="35">
        <v>2000</v>
      </c>
      <c r="L197" s="43"/>
      <c r="M197" s="199">
        <f>N197</f>
        <v>950</v>
      </c>
      <c r="N197" s="199">
        <v>950</v>
      </c>
      <c r="O197" s="199"/>
      <c r="P197" s="22"/>
      <c r="Q197" s="22"/>
      <c r="R197" s="22"/>
      <c r="S197" s="22"/>
      <c r="T197" s="22"/>
      <c r="U197" s="22"/>
      <c r="V197" s="22"/>
      <c r="W197" s="22"/>
      <c r="X197" s="22"/>
      <c r="Y197" s="47"/>
    </row>
    <row r="198" spans="1:26" ht="15.75" customHeight="1">
      <c r="A198" s="17"/>
      <c r="B198" s="19"/>
      <c r="C198" s="19"/>
      <c r="D198" s="39"/>
      <c r="E198" s="96" t="s">
        <v>450</v>
      </c>
      <c r="F198" s="97" t="s">
        <v>338</v>
      </c>
      <c r="G198" s="35">
        <f>H198+I198</f>
        <v>46522.7</v>
      </c>
      <c r="H198" s="32"/>
      <c r="I198" s="32">
        <v>46522.7</v>
      </c>
      <c r="J198" s="52">
        <f>L198</f>
        <v>0</v>
      </c>
      <c r="K198" s="32"/>
      <c r="L198" s="52">
        <v>0</v>
      </c>
      <c r="M198" s="199">
        <f>N198+O198</f>
        <v>0</v>
      </c>
      <c r="N198" s="199"/>
      <c r="O198" s="199">
        <v>0</v>
      </c>
      <c r="P198" s="22">
        <v>0</v>
      </c>
      <c r="Q198" s="22">
        <v>0</v>
      </c>
      <c r="R198" s="22">
        <v>0</v>
      </c>
      <c r="S198" s="22">
        <v>0</v>
      </c>
      <c r="T198" s="22">
        <v>0</v>
      </c>
      <c r="U198" s="22">
        <v>0</v>
      </c>
      <c r="V198" s="22">
        <f>X198</f>
        <v>0</v>
      </c>
      <c r="W198" s="22"/>
      <c r="X198" s="22">
        <v>0</v>
      </c>
      <c r="Y198" s="48"/>
    </row>
    <row r="199" spans="1:26" ht="12.75" customHeight="1">
      <c r="A199" s="17"/>
      <c r="B199" s="19"/>
      <c r="C199" s="19"/>
      <c r="D199" s="39"/>
      <c r="E199" s="96" t="s">
        <v>444</v>
      </c>
      <c r="F199" s="97" t="s">
        <v>346</v>
      </c>
      <c r="G199" s="35">
        <f>H199+I199</f>
        <v>517.5</v>
      </c>
      <c r="H199" s="32"/>
      <c r="I199" s="32">
        <v>517.5</v>
      </c>
      <c r="J199" s="52">
        <f>L199</f>
        <v>0</v>
      </c>
      <c r="K199" s="32"/>
      <c r="L199" s="32">
        <v>0</v>
      </c>
      <c r="M199" s="199">
        <f>N199+O199</f>
        <v>0</v>
      </c>
      <c r="N199" s="199"/>
      <c r="O199" s="199">
        <f>P199+Q199</f>
        <v>0</v>
      </c>
      <c r="P199" s="22">
        <v>0</v>
      </c>
      <c r="Q199" s="22">
        <v>0</v>
      </c>
      <c r="R199" s="22">
        <v>0</v>
      </c>
      <c r="S199" s="22">
        <v>0</v>
      </c>
      <c r="T199" s="22">
        <v>0</v>
      </c>
      <c r="U199" s="22">
        <v>0</v>
      </c>
      <c r="V199" s="22">
        <v>0</v>
      </c>
      <c r="W199" s="22"/>
      <c r="X199" s="22">
        <v>0</v>
      </c>
      <c r="Y199" s="48"/>
    </row>
    <row r="200" spans="1:26" s="73" customFormat="1" ht="12.75" customHeight="1">
      <c r="A200" s="261">
        <v>2630</v>
      </c>
      <c r="B200" s="247" t="s">
        <v>224</v>
      </c>
      <c r="C200" s="247" t="s">
        <v>178</v>
      </c>
      <c r="D200" s="247" t="s">
        <v>170</v>
      </c>
      <c r="E200" s="248" t="s">
        <v>411</v>
      </c>
      <c r="F200" s="270"/>
      <c r="G200" s="271">
        <f>H200+I200</f>
        <v>283664.5</v>
      </c>
      <c r="H200" s="272">
        <f>H202</f>
        <v>1177.5</v>
      </c>
      <c r="I200" s="271">
        <f>I202</f>
        <v>282487</v>
      </c>
      <c r="J200" s="272">
        <f>J202</f>
        <v>3200</v>
      </c>
      <c r="K200" s="272">
        <f>K202</f>
        <v>3200</v>
      </c>
      <c r="L200" s="272">
        <f>L202</f>
        <v>0</v>
      </c>
      <c r="M200" s="238">
        <f>N200+O200</f>
        <v>473824.8</v>
      </c>
      <c r="N200" s="238">
        <f>N202</f>
        <v>2300</v>
      </c>
      <c r="O200" s="238">
        <f>O202</f>
        <v>471524.8</v>
      </c>
      <c r="P200" s="239">
        <f>M200-J199</f>
        <v>473824.8</v>
      </c>
      <c r="Q200" s="239">
        <f>N200-K199</f>
        <v>2300</v>
      </c>
      <c r="R200" s="239">
        <f>O200-L199</f>
        <v>471524.8</v>
      </c>
      <c r="S200" s="239">
        <f t="shared" ref="S200:X200" si="53">S202</f>
        <v>900</v>
      </c>
      <c r="T200" s="239">
        <f t="shared" si="53"/>
        <v>900</v>
      </c>
      <c r="U200" s="239">
        <f t="shared" si="53"/>
        <v>0</v>
      </c>
      <c r="V200" s="239">
        <f t="shared" si="53"/>
        <v>4500</v>
      </c>
      <c r="W200" s="239">
        <f t="shared" si="53"/>
        <v>4500</v>
      </c>
      <c r="X200" s="239">
        <f t="shared" si="53"/>
        <v>200000</v>
      </c>
      <c r="Y200" s="420" t="s">
        <v>492</v>
      </c>
      <c r="Z200" s="370"/>
    </row>
    <row r="201" spans="1:26" s="46" customFormat="1" ht="12.75" customHeight="1">
      <c r="A201" s="8"/>
      <c r="B201" s="68"/>
      <c r="C201" s="68"/>
      <c r="D201" s="68"/>
      <c r="E201" s="69" t="s">
        <v>451</v>
      </c>
      <c r="F201" s="97"/>
      <c r="G201" s="32"/>
      <c r="H201" s="32"/>
      <c r="I201" s="32"/>
      <c r="J201" s="32"/>
      <c r="K201" s="32"/>
      <c r="L201" s="32"/>
      <c r="M201" s="199"/>
      <c r="N201" s="199"/>
      <c r="O201" s="199"/>
      <c r="P201" s="76"/>
      <c r="Q201" s="76"/>
      <c r="R201" s="76"/>
      <c r="S201" s="22"/>
      <c r="T201" s="22"/>
      <c r="U201" s="22"/>
      <c r="V201" s="22"/>
      <c r="W201" s="22"/>
      <c r="X201" s="22"/>
      <c r="Y201" s="420"/>
      <c r="Z201" s="371"/>
    </row>
    <row r="202" spans="1:26" s="80" customFormat="1" ht="12.75" customHeight="1">
      <c r="A202" s="13">
        <v>2631</v>
      </c>
      <c r="B202" s="151" t="s">
        <v>224</v>
      </c>
      <c r="C202" s="151" t="s">
        <v>178</v>
      </c>
      <c r="D202" s="151" t="s">
        <v>173</v>
      </c>
      <c r="E202" s="130" t="s">
        <v>411</v>
      </c>
      <c r="F202" s="152"/>
      <c r="G202" s="83">
        <f>H202+I202</f>
        <v>283664.5</v>
      </c>
      <c r="H202" s="153">
        <f>H204</f>
        <v>1177.5</v>
      </c>
      <c r="I202" s="83">
        <f>I204</f>
        <v>282487</v>
      </c>
      <c r="J202" s="153">
        <f>J204</f>
        <v>3200</v>
      </c>
      <c r="K202" s="153">
        <f>K204</f>
        <v>3200</v>
      </c>
      <c r="L202" s="153">
        <f>L204</f>
        <v>0</v>
      </c>
      <c r="M202" s="203">
        <f>N202+O202</f>
        <v>473824.8</v>
      </c>
      <c r="N202" s="203">
        <f>N204</f>
        <v>2300</v>
      </c>
      <c r="O202" s="203">
        <f>O204</f>
        <v>471524.8</v>
      </c>
      <c r="P202" s="154">
        <f>M202-J201</f>
        <v>473824.8</v>
      </c>
      <c r="Q202" s="154">
        <f>N202-K201</f>
        <v>2300</v>
      </c>
      <c r="R202" s="154">
        <f>O202-L201</f>
        <v>471524.8</v>
      </c>
      <c r="S202" s="154">
        <f>S204</f>
        <v>900</v>
      </c>
      <c r="T202" s="154">
        <f>T204</f>
        <v>900</v>
      </c>
      <c r="U202" s="154">
        <f>U204</f>
        <v>0</v>
      </c>
      <c r="V202" s="154">
        <f>V204</f>
        <v>4500</v>
      </c>
      <c r="W202" s="154">
        <f>W204</f>
        <v>4500</v>
      </c>
      <c r="X202" s="154">
        <f>X208</f>
        <v>200000</v>
      </c>
      <c r="Y202" s="420"/>
      <c r="Z202" s="372"/>
    </row>
    <row r="203" spans="1:26" s="46" customFormat="1" ht="12.75" customHeight="1">
      <c r="A203" s="17"/>
      <c r="B203" s="19"/>
      <c r="C203" s="19"/>
      <c r="D203" s="39"/>
      <c r="E203" s="40" t="s">
        <v>4</v>
      </c>
      <c r="F203" s="97"/>
      <c r="G203" s="32"/>
      <c r="H203" s="32"/>
      <c r="I203" s="32"/>
      <c r="J203" s="32"/>
      <c r="K203" s="32"/>
      <c r="L203" s="32"/>
      <c r="M203" s="199"/>
      <c r="N203" s="199"/>
      <c r="O203" s="199"/>
      <c r="P203" s="76"/>
      <c r="Q203" s="76"/>
      <c r="R203" s="76"/>
      <c r="S203" s="22"/>
      <c r="T203" s="22"/>
      <c r="U203" s="22"/>
      <c r="V203" s="22"/>
      <c r="W203" s="22"/>
      <c r="X203" s="22"/>
      <c r="Y203" s="420"/>
      <c r="Z203" s="371"/>
    </row>
    <row r="204" spans="1:26" s="73" customFormat="1" ht="12.75" customHeight="1">
      <c r="A204" s="131"/>
      <c r="B204" s="71"/>
      <c r="C204" s="71"/>
      <c r="D204" s="117"/>
      <c r="E204" s="101" t="s">
        <v>452</v>
      </c>
      <c r="F204" s="102"/>
      <c r="G204" s="72">
        <f t="shared" ref="G204:G210" si="54">H204+I204</f>
        <v>283664.5</v>
      </c>
      <c r="H204" s="72">
        <f>H205+H206</f>
        <v>1177.5</v>
      </c>
      <c r="I204" s="72">
        <f>I207+I208+I209+I210</f>
        <v>282487</v>
      </c>
      <c r="J204" s="103">
        <f>K204</f>
        <v>3200</v>
      </c>
      <c r="K204" s="103">
        <f>K205+K206</f>
        <v>3200</v>
      </c>
      <c r="L204" s="103">
        <f>L207+L210</f>
        <v>0</v>
      </c>
      <c r="M204" s="198">
        <f>N204+O204</f>
        <v>473824.8</v>
      </c>
      <c r="N204" s="198">
        <f>N205+N206</f>
        <v>2300</v>
      </c>
      <c r="O204" s="198">
        <f>O207+O208+O209+O210</f>
        <v>471524.8</v>
      </c>
      <c r="P204" s="76">
        <f t="shared" ref="P204:R210" si="55">M204-J203</f>
        <v>473824.8</v>
      </c>
      <c r="Q204" s="76">
        <f>N204-K204</f>
        <v>-900</v>
      </c>
      <c r="R204" s="76">
        <f t="shared" si="55"/>
        <v>471524.8</v>
      </c>
      <c r="S204" s="76">
        <f>T204+U204</f>
        <v>900</v>
      </c>
      <c r="T204" s="76">
        <f>T206</f>
        <v>900</v>
      </c>
      <c r="U204" s="76">
        <f>U207+U208+U209</f>
        <v>0</v>
      </c>
      <c r="V204" s="76">
        <f>W204+X204</f>
        <v>4500</v>
      </c>
      <c r="W204" s="76">
        <f>W205+W206</f>
        <v>4500</v>
      </c>
      <c r="X204" s="76">
        <v>0</v>
      </c>
      <c r="Y204" s="420"/>
      <c r="Z204" s="370"/>
    </row>
    <row r="205" spans="1:26" s="73" customFormat="1" ht="12.75" customHeight="1">
      <c r="A205" s="131"/>
      <c r="B205" s="71"/>
      <c r="C205" s="71"/>
      <c r="D205" s="117"/>
      <c r="E205" s="96" t="s">
        <v>449</v>
      </c>
      <c r="F205" s="97" t="s">
        <v>312</v>
      </c>
      <c r="G205" s="52">
        <f>H205</f>
        <v>0</v>
      </c>
      <c r="H205" s="52">
        <v>0</v>
      </c>
      <c r="I205" s="72"/>
      <c r="J205" s="32">
        <f>K205</f>
        <v>1200</v>
      </c>
      <c r="K205" s="32">
        <v>1200</v>
      </c>
      <c r="L205" s="103"/>
      <c r="M205" s="199">
        <f>N205</f>
        <v>800</v>
      </c>
      <c r="N205" s="199">
        <v>800</v>
      </c>
      <c r="O205" s="198"/>
      <c r="P205" s="76">
        <f>Q205</f>
        <v>-400</v>
      </c>
      <c r="Q205" s="76">
        <f>N205-K205</f>
        <v>-400</v>
      </c>
      <c r="R205" s="76"/>
      <c r="S205" s="76"/>
      <c r="T205" s="76"/>
      <c r="U205" s="76"/>
      <c r="V205" s="22">
        <v>1000</v>
      </c>
      <c r="W205" s="22">
        <v>1000</v>
      </c>
      <c r="X205" s="76"/>
      <c r="Y205" s="118"/>
      <c r="Z205" s="370"/>
    </row>
    <row r="206" spans="1:26" s="46" customFormat="1" ht="21.75" customHeight="1">
      <c r="A206" s="17"/>
      <c r="B206" s="19"/>
      <c r="C206" s="19"/>
      <c r="D206" s="39"/>
      <c r="E206" s="96" t="s">
        <v>447</v>
      </c>
      <c r="F206" s="97" t="s">
        <v>316</v>
      </c>
      <c r="G206" s="10">
        <f t="shared" si="54"/>
        <v>1177.5</v>
      </c>
      <c r="H206" s="10">
        <v>1177.5</v>
      </c>
      <c r="I206" s="32"/>
      <c r="J206" s="50">
        <f>K206</f>
        <v>2000</v>
      </c>
      <c r="K206" s="10">
        <v>2000</v>
      </c>
      <c r="L206" s="32"/>
      <c r="M206" s="199">
        <f t="shared" ref="M206:M211" si="56">N206+O206</f>
        <v>1500</v>
      </c>
      <c r="N206" s="199">
        <v>1500</v>
      </c>
      <c r="O206" s="199"/>
      <c r="P206" s="76">
        <f>M206-J204</f>
        <v>-1700</v>
      </c>
      <c r="Q206" s="76">
        <f>M206-J206</f>
        <v>-500</v>
      </c>
      <c r="R206" s="76">
        <f>O206-L204</f>
        <v>0</v>
      </c>
      <c r="S206" s="22">
        <f>T206</f>
        <v>900</v>
      </c>
      <c r="T206" s="22">
        <v>900</v>
      </c>
      <c r="U206" s="22"/>
      <c r="V206" s="22">
        <f>W206</f>
        <v>3500</v>
      </c>
      <c r="W206" s="22">
        <v>3500</v>
      </c>
      <c r="X206" s="22"/>
      <c r="Y206" s="48"/>
      <c r="Z206" s="371"/>
    </row>
    <row r="207" spans="1:26" s="46" customFormat="1" ht="12.75" customHeight="1">
      <c r="A207" s="17"/>
      <c r="B207" s="19"/>
      <c r="C207" s="19"/>
      <c r="D207" s="39"/>
      <c r="E207" s="40" t="s">
        <v>337</v>
      </c>
      <c r="F207" s="90" t="s">
        <v>336</v>
      </c>
      <c r="G207" s="32">
        <f t="shared" si="54"/>
        <v>282487</v>
      </c>
      <c r="H207" s="32"/>
      <c r="I207" s="32">
        <v>282487</v>
      </c>
      <c r="J207" s="32">
        <f>L207</f>
        <v>0</v>
      </c>
      <c r="K207" s="32"/>
      <c r="L207" s="32">
        <v>0</v>
      </c>
      <c r="M207" s="199">
        <f t="shared" si="56"/>
        <v>471524.8</v>
      </c>
      <c r="N207" s="199"/>
      <c r="O207" s="199">
        <v>471524.8</v>
      </c>
      <c r="P207" s="76">
        <f t="shared" si="55"/>
        <v>469524.8</v>
      </c>
      <c r="Q207" s="76">
        <f>N206-K206</f>
        <v>-500</v>
      </c>
      <c r="R207" s="76">
        <f>M207-J207</f>
        <v>471524.8</v>
      </c>
      <c r="S207" s="22">
        <f>U207</f>
        <v>0</v>
      </c>
      <c r="T207" s="22"/>
      <c r="U207" s="22">
        <v>0</v>
      </c>
      <c r="V207" s="22">
        <f>X207</f>
        <v>0</v>
      </c>
      <c r="W207" s="22"/>
      <c r="X207" s="22">
        <v>0</v>
      </c>
      <c r="Y207" s="48"/>
      <c r="Z207" s="371"/>
    </row>
    <row r="208" spans="1:26" s="46" customFormat="1" ht="12.75" customHeight="1">
      <c r="A208" s="17"/>
      <c r="B208" s="19"/>
      <c r="C208" s="19"/>
      <c r="D208" s="39"/>
      <c r="E208" s="96" t="s">
        <v>450</v>
      </c>
      <c r="F208" s="97" t="s">
        <v>338</v>
      </c>
      <c r="G208" s="32">
        <f t="shared" si="54"/>
        <v>0</v>
      </c>
      <c r="H208" s="32"/>
      <c r="I208" s="32">
        <v>0</v>
      </c>
      <c r="J208" s="32">
        <f>L208</f>
        <v>0</v>
      </c>
      <c r="K208" s="32"/>
      <c r="L208" s="32">
        <v>0</v>
      </c>
      <c r="M208" s="199">
        <f t="shared" si="56"/>
        <v>0</v>
      </c>
      <c r="N208" s="199"/>
      <c r="O208" s="199">
        <v>0</v>
      </c>
      <c r="P208" s="76">
        <f t="shared" si="55"/>
        <v>0</v>
      </c>
      <c r="Q208" s="76">
        <f t="shared" si="55"/>
        <v>0</v>
      </c>
      <c r="R208" s="76">
        <f t="shared" si="55"/>
        <v>0</v>
      </c>
      <c r="S208" s="22">
        <f>U208</f>
        <v>0</v>
      </c>
      <c r="T208" s="22"/>
      <c r="U208" s="22">
        <v>0</v>
      </c>
      <c r="V208" s="22">
        <f>X208</f>
        <v>200000</v>
      </c>
      <c r="W208" s="22"/>
      <c r="X208" s="22">
        <v>200000</v>
      </c>
      <c r="Y208" s="48"/>
      <c r="Z208" s="371"/>
    </row>
    <row r="209" spans="1:26" s="46" customFormat="1" ht="12.75" customHeight="1">
      <c r="A209" s="17"/>
      <c r="B209" s="19"/>
      <c r="C209" s="19"/>
      <c r="D209" s="39"/>
      <c r="E209" s="42" t="s">
        <v>344</v>
      </c>
      <c r="F209" s="88" t="s">
        <v>345</v>
      </c>
      <c r="G209" s="52">
        <f t="shared" si="54"/>
        <v>0</v>
      </c>
      <c r="H209" s="32"/>
      <c r="I209" s="50">
        <v>0</v>
      </c>
      <c r="J209" s="32">
        <f>L209</f>
        <v>0</v>
      </c>
      <c r="K209" s="32"/>
      <c r="L209" s="32">
        <v>0</v>
      </c>
      <c r="M209" s="199">
        <f t="shared" si="56"/>
        <v>0</v>
      </c>
      <c r="N209" s="199"/>
      <c r="O209" s="199">
        <v>0</v>
      </c>
      <c r="P209" s="76">
        <f t="shared" si="55"/>
        <v>0</v>
      </c>
      <c r="Q209" s="76">
        <f t="shared" si="55"/>
        <v>0</v>
      </c>
      <c r="R209" s="76">
        <f t="shared" si="55"/>
        <v>0</v>
      </c>
      <c r="S209" s="22">
        <f>U209</f>
        <v>0</v>
      </c>
      <c r="T209" s="22"/>
      <c r="U209" s="22">
        <v>0</v>
      </c>
      <c r="V209" s="22"/>
      <c r="W209" s="22"/>
      <c r="X209" s="22"/>
      <c r="Y209" s="48"/>
      <c r="Z209" s="371"/>
    </row>
    <row r="210" spans="1:26" s="98" customFormat="1" ht="12.75" customHeight="1">
      <c r="A210" s="17"/>
      <c r="B210" s="19"/>
      <c r="C210" s="19"/>
      <c r="D210" s="39"/>
      <c r="E210" s="96" t="s">
        <v>444</v>
      </c>
      <c r="F210" s="97" t="s">
        <v>346</v>
      </c>
      <c r="G210" s="52">
        <f t="shared" si="54"/>
        <v>0</v>
      </c>
      <c r="H210" s="52"/>
      <c r="I210" s="52">
        <v>0</v>
      </c>
      <c r="J210" s="32">
        <f>L210</f>
        <v>0</v>
      </c>
      <c r="K210" s="32"/>
      <c r="L210" s="32">
        <v>0</v>
      </c>
      <c r="M210" s="199">
        <f t="shared" si="56"/>
        <v>0</v>
      </c>
      <c r="N210" s="199"/>
      <c r="O210" s="199">
        <v>0</v>
      </c>
      <c r="P210" s="76">
        <f t="shared" si="55"/>
        <v>0</v>
      </c>
      <c r="Q210" s="76">
        <f t="shared" si="55"/>
        <v>0</v>
      </c>
      <c r="R210" s="76">
        <f t="shared" si="55"/>
        <v>0</v>
      </c>
      <c r="S210" s="22"/>
      <c r="T210" s="22"/>
      <c r="U210" s="22"/>
      <c r="V210" s="22"/>
      <c r="W210" s="22"/>
      <c r="X210" s="22"/>
      <c r="Y210" s="48"/>
    </row>
    <row r="211" spans="1:26" s="77" customFormat="1">
      <c r="A211" s="241" t="s">
        <v>229</v>
      </c>
      <c r="B211" s="242" t="s">
        <v>224</v>
      </c>
      <c r="C211" s="242" t="s">
        <v>198</v>
      </c>
      <c r="D211" s="243" t="s">
        <v>170</v>
      </c>
      <c r="E211" s="235" t="s">
        <v>230</v>
      </c>
      <c r="F211" s="244"/>
      <c r="G211" s="245">
        <f>H211+I211</f>
        <v>138579.98000000001</v>
      </c>
      <c r="H211" s="245">
        <f>H213</f>
        <v>28910.240000000002</v>
      </c>
      <c r="I211" s="245">
        <f>I213</f>
        <v>109669.74</v>
      </c>
      <c r="J211" s="245">
        <f>K211+L211</f>
        <v>35000</v>
      </c>
      <c r="K211" s="245">
        <f>K213</f>
        <v>35000</v>
      </c>
      <c r="L211" s="259">
        <f>L213</f>
        <v>0</v>
      </c>
      <c r="M211" s="238">
        <f t="shared" si="56"/>
        <v>40000</v>
      </c>
      <c r="N211" s="238">
        <f>N213</f>
        <v>40000</v>
      </c>
      <c r="O211" s="238">
        <f>O213</f>
        <v>0</v>
      </c>
      <c r="P211" s="239">
        <f>M211-J211</f>
        <v>5000</v>
      </c>
      <c r="Q211" s="239">
        <f>N211-K211</f>
        <v>5000</v>
      </c>
      <c r="R211" s="239">
        <f>O211-L211</f>
        <v>0</v>
      </c>
      <c r="S211" s="239">
        <f>T211</f>
        <v>36000</v>
      </c>
      <c r="T211" s="239">
        <f>T213</f>
        <v>36000</v>
      </c>
      <c r="U211" s="239"/>
      <c r="V211" s="239">
        <f>V213</f>
        <v>40000</v>
      </c>
      <c r="W211" s="239">
        <f>W213</f>
        <v>40000</v>
      </c>
      <c r="X211" s="239">
        <f>X213</f>
        <v>0</v>
      </c>
      <c r="Y211" s="240"/>
    </row>
    <row r="212" spans="1:26" ht="12.75" customHeight="1">
      <c r="A212" s="17"/>
      <c r="B212" s="19"/>
      <c r="C212" s="19"/>
      <c r="D212" s="39"/>
      <c r="E212" s="40" t="s">
        <v>175</v>
      </c>
      <c r="F212" s="90"/>
      <c r="G212" s="39"/>
      <c r="H212" s="39"/>
      <c r="I212" s="39"/>
      <c r="J212" s="39"/>
      <c r="K212" s="39"/>
      <c r="L212" s="39"/>
      <c r="M212" s="199"/>
      <c r="N212" s="199"/>
      <c r="O212" s="199"/>
      <c r="P212" s="76"/>
      <c r="Q212" s="76"/>
      <c r="R212" s="76"/>
      <c r="S212" s="22"/>
      <c r="T212" s="22"/>
      <c r="U212" s="22"/>
      <c r="V212" s="22"/>
      <c r="W212" s="22"/>
      <c r="X212" s="22"/>
      <c r="Y212" s="48"/>
    </row>
    <row r="213" spans="1:26" s="74" customFormat="1" ht="12.75" customHeight="1">
      <c r="A213" s="114" t="s">
        <v>231</v>
      </c>
      <c r="B213" s="103" t="s">
        <v>224</v>
      </c>
      <c r="C213" s="103" t="s">
        <v>198</v>
      </c>
      <c r="D213" s="103" t="s">
        <v>173</v>
      </c>
      <c r="E213" s="115" t="s">
        <v>230</v>
      </c>
      <c r="F213" s="116"/>
      <c r="G213" s="117">
        <f>H213+I213</f>
        <v>138579.98000000001</v>
      </c>
      <c r="H213" s="117">
        <f>H215</f>
        <v>28910.240000000002</v>
      </c>
      <c r="I213" s="117">
        <f>I215</f>
        <v>109669.74</v>
      </c>
      <c r="J213" s="117">
        <f>K213+L213</f>
        <v>35000</v>
      </c>
      <c r="K213" s="117">
        <f>K215</f>
        <v>35000</v>
      </c>
      <c r="L213" s="117">
        <f>L219</f>
        <v>0</v>
      </c>
      <c r="M213" s="198">
        <f>N213+O213</f>
        <v>40000</v>
      </c>
      <c r="N213" s="198">
        <f>N215</f>
        <v>40000</v>
      </c>
      <c r="O213" s="198">
        <f>O215</f>
        <v>0</v>
      </c>
      <c r="P213" s="76">
        <f t="shared" ref="P213:R220" si="57">M213-J213</f>
        <v>5000</v>
      </c>
      <c r="Q213" s="76">
        <f t="shared" si="57"/>
        <v>5000</v>
      </c>
      <c r="R213" s="76">
        <f t="shared" si="57"/>
        <v>0</v>
      </c>
      <c r="S213" s="76">
        <f>T213</f>
        <v>36000</v>
      </c>
      <c r="T213" s="76">
        <f>T215</f>
        <v>36000</v>
      </c>
      <c r="U213" s="76"/>
      <c r="V213" s="76">
        <f>W213+X213</f>
        <v>40000</v>
      </c>
      <c r="W213" s="76">
        <f>W215</f>
        <v>40000</v>
      </c>
      <c r="X213" s="76">
        <f>X215</f>
        <v>0</v>
      </c>
      <c r="Y213" s="118"/>
    </row>
    <row r="214" spans="1:26" ht="12.75" customHeight="1">
      <c r="A214" s="17"/>
      <c r="B214" s="19"/>
      <c r="C214" s="19"/>
      <c r="D214" s="39"/>
      <c r="E214" s="40" t="s">
        <v>4</v>
      </c>
      <c r="F214" s="90"/>
      <c r="G214" s="39"/>
      <c r="H214" s="39"/>
      <c r="I214" s="39"/>
      <c r="J214" s="39"/>
      <c r="K214" s="39"/>
      <c r="L214" s="39"/>
      <c r="M214" s="199"/>
      <c r="N214" s="199"/>
      <c r="O214" s="199"/>
      <c r="P214" s="76">
        <f t="shared" si="57"/>
        <v>0</v>
      </c>
      <c r="Q214" s="76">
        <f t="shared" si="57"/>
        <v>0</v>
      </c>
      <c r="R214" s="76">
        <f t="shared" si="57"/>
        <v>0</v>
      </c>
      <c r="S214" s="22"/>
      <c r="T214" s="22"/>
      <c r="U214" s="22"/>
      <c r="V214" s="22"/>
      <c r="W214" s="22"/>
      <c r="X214" s="22"/>
      <c r="Y214" s="48"/>
    </row>
    <row r="215" spans="1:26" s="5" customFormat="1" ht="21">
      <c r="A215" s="8"/>
      <c r="B215" s="9"/>
      <c r="C215" s="9"/>
      <c r="D215" s="35"/>
      <c r="E215" s="41" t="s">
        <v>382</v>
      </c>
      <c r="F215" s="87"/>
      <c r="G215" s="43">
        <f>H215+I215</f>
        <v>138579.98000000001</v>
      </c>
      <c r="H215" s="43">
        <f>H216+H218</f>
        <v>28910.240000000002</v>
      </c>
      <c r="I215" s="43">
        <f>I219+I221</f>
        <v>109669.74</v>
      </c>
      <c r="J215" s="43">
        <f>K215</f>
        <v>35000</v>
      </c>
      <c r="K215" s="43">
        <f>K216+K218</f>
        <v>35000</v>
      </c>
      <c r="L215" s="43"/>
      <c r="M215" s="199">
        <f>N215+O215</f>
        <v>40000</v>
      </c>
      <c r="N215" s="199">
        <f>N216+N218</f>
        <v>40000</v>
      </c>
      <c r="O215" s="199">
        <f>O219</f>
        <v>0</v>
      </c>
      <c r="P215" s="76">
        <f t="shared" si="57"/>
        <v>5000</v>
      </c>
      <c r="Q215" s="76">
        <f t="shared" si="57"/>
        <v>5000</v>
      </c>
      <c r="R215" s="76">
        <f t="shared" si="57"/>
        <v>0</v>
      </c>
      <c r="S215" s="22">
        <f>T215</f>
        <v>36000</v>
      </c>
      <c r="T215" s="22">
        <f>T216+T217</f>
        <v>36000</v>
      </c>
      <c r="U215" s="22"/>
      <c r="V215" s="22">
        <f>W215+X215</f>
        <v>40000</v>
      </c>
      <c r="W215" s="22">
        <v>40000</v>
      </c>
      <c r="X215" s="22">
        <f>X220</f>
        <v>0</v>
      </c>
      <c r="Y215" s="47"/>
    </row>
    <row r="216" spans="1:26" ht="12.75" customHeight="1">
      <c r="A216" s="17"/>
      <c r="B216" s="19"/>
      <c r="C216" s="19"/>
      <c r="D216" s="39"/>
      <c r="E216" s="86" t="s">
        <v>422</v>
      </c>
      <c r="F216" s="88">
        <v>4212</v>
      </c>
      <c r="G216" s="10">
        <f>H216</f>
        <v>28910.240000000002</v>
      </c>
      <c r="H216" s="10">
        <v>28910.240000000002</v>
      </c>
      <c r="I216" s="32"/>
      <c r="J216" s="52">
        <f>K216</f>
        <v>35000</v>
      </c>
      <c r="K216" s="52">
        <v>35000</v>
      </c>
      <c r="L216" s="32"/>
      <c r="M216" s="199">
        <f>N216+O216</f>
        <v>40000</v>
      </c>
      <c r="N216" s="199">
        <v>40000</v>
      </c>
      <c r="O216" s="199"/>
      <c r="P216" s="76">
        <f t="shared" si="57"/>
        <v>5000</v>
      </c>
      <c r="Q216" s="76">
        <f t="shared" si="57"/>
        <v>5000</v>
      </c>
      <c r="R216" s="76">
        <f t="shared" si="57"/>
        <v>0</v>
      </c>
      <c r="S216" s="22">
        <f>T216</f>
        <v>31000</v>
      </c>
      <c r="T216" s="22">
        <v>31000</v>
      </c>
      <c r="U216" s="22"/>
      <c r="V216" s="22">
        <f>W216</f>
        <v>32000</v>
      </c>
      <c r="W216" s="22">
        <v>32000</v>
      </c>
      <c r="X216" s="22"/>
      <c r="Y216" s="48"/>
    </row>
    <row r="217" spans="1:26" ht="23.25" customHeight="1">
      <c r="A217" s="17"/>
      <c r="B217" s="19"/>
      <c r="C217" s="19"/>
      <c r="D217" s="39"/>
      <c r="E217" s="85" t="s">
        <v>447</v>
      </c>
      <c r="F217" s="374" t="s">
        <v>316</v>
      </c>
      <c r="G217" s="10">
        <f>H217</f>
        <v>0</v>
      </c>
      <c r="H217" s="10">
        <v>0</v>
      </c>
      <c r="I217" s="32"/>
      <c r="J217" s="52"/>
      <c r="K217" s="52"/>
      <c r="L217" s="32"/>
      <c r="M217" s="199">
        <f>N217</f>
        <v>5000</v>
      </c>
      <c r="N217" s="199">
        <v>5000</v>
      </c>
      <c r="O217" s="199"/>
      <c r="P217" s="76"/>
      <c r="Q217" s="76"/>
      <c r="R217" s="76"/>
      <c r="S217" s="22">
        <f>T217</f>
        <v>5000</v>
      </c>
      <c r="T217" s="22">
        <v>5000</v>
      </c>
      <c r="U217" s="22"/>
      <c r="V217" s="22">
        <f>W217</f>
        <v>5000</v>
      </c>
      <c r="W217" s="22">
        <v>5000</v>
      </c>
      <c r="X217" s="22"/>
      <c r="Y217" s="48"/>
    </row>
    <row r="218" spans="1:26" s="5" customFormat="1" ht="19.5" customHeight="1">
      <c r="A218" s="8"/>
      <c r="B218" s="9"/>
      <c r="C218" s="9"/>
      <c r="D218" s="35"/>
      <c r="E218" s="96" t="s">
        <v>453</v>
      </c>
      <c r="F218" s="97" t="s">
        <v>328</v>
      </c>
      <c r="G218" s="50">
        <f>H218</f>
        <v>0</v>
      </c>
      <c r="H218" s="35">
        <v>0</v>
      </c>
      <c r="I218" s="43"/>
      <c r="J218" s="52">
        <f>K218</f>
        <v>0</v>
      </c>
      <c r="K218" s="35">
        <v>0</v>
      </c>
      <c r="L218" s="43"/>
      <c r="M218" s="202">
        <f>N218+O218</f>
        <v>0</v>
      </c>
      <c r="N218" s="202">
        <v>0</v>
      </c>
      <c r="O218" s="202"/>
      <c r="P218" s="76">
        <f t="shared" si="57"/>
        <v>0</v>
      </c>
      <c r="Q218" s="76">
        <f t="shared" si="57"/>
        <v>0</v>
      </c>
      <c r="R218" s="76">
        <f t="shared" si="57"/>
        <v>0</v>
      </c>
      <c r="S218" s="22">
        <f>T218</f>
        <v>0</v>
      </c>
      <c r="T218" s="22">
        <v>0</v>
      </c>
      <c r="U218" s="22"/>
      <c r="V218" s="22"/>
      <c r="W218" s="22"/>
      <c r="X218" s="22"/>
      <c r="Y218" s="47"/>
    </row>
    <row r="219" spans="1:26" s="5" customFormat="1" ht="14.25" customHeight="1">
      <c r="A219" s="8"/>
      <c r="B219" s="9"/>
      <c r="C219" s="9"/>
      <c r="D219" s="35"/>
      <c r="E219" s="42" t="s">
        <v>337</v>
      </c>
      <c r="F219" s="90" t="s">
        <v>336</v>
      </c>
      <c r="G219" s="50">
        <f>I219</f>
        <v>108581.94</v>
      </c>
      <c r="H219" s="35"/>
      <c r="I219" s="35">
        <v>108581.94</v>
      </c>
      <c r="J219" s="52">
        <f>L219</f>
        <v>0</v>
      </c>
      <c r="K219" s="35"/>
      <c r="L219" s="35">
        <v>0</v>
      </c>
      <c r="M219" s="202">
        <f>O219</f>
        <v>0</v>
      </c>
      <c r="N219" s="202"/>
      <c r="O219" s="202">
        <v>0</v>
      </c>
      <c r="P219" s="76"/>
      <c r="Q219" s="76"/>
      <c r="R219" s="76"/>
      <c r="S219" s="22"/>
      <c r="T219" s="22"/>
      <c r="U219" s="22"/>
      <c r="V219" s="22"/>
      <c r="W219" s="22"/>
      <c r="X219" s="22"/>
      <c r="Y219" s="47"/>
    </row>
    <row r="220" spans="1:26" s="5" customFormat="1" ht="16.5" customHeight="1">
      <c r="A220" s="8"/>
      <c r="B220" s="9"/>
      <c r="C220" s="9"/>
      <c r="D220" s="35"/>
      <c r="E220" s="42" t="s">
        <v>344</v>
      </c>
      <c r="F220" s="90" t="s">
        <v>345</v>
      </c>
      <c r="G220" s="50">
        <v>0</v>
      </c>
      <c r="H220" s="35"/>
      <c r="I220" s="43">
        <v>0</v>
      </c>
      <c r="J220" s="52"/>
      <c r="K220" s="35"/>
      <c r="L220" s="43"/>
      <c r="M220" s="202">
        <f>O220</f>
        <v>0</v>
      </c>
      <c r="N220" s="202"/>
      <c r="O220" s="202">
        <v>0</v>
      </c>
      <c r="P220" s="76">
        <f t="shared" si="57"/>
        <v>0</v>
      </c>
      <c r="Q220" s="76">
        <f t="shared" si="57"/>
        <v>0</v>
      </c>
      <c r="R220" s="76">
        <f t="shared" si="57"/>
        <v>0</v>
      </c>
      <c r="S220" s="22">
        <f>U220</f>
        <v>0</v>
      </c>
      <c r="T220" s="22"/>
      <c r="U220" s="22">
        <v>0</v>
      </c>
      <c r="V220" s="22">
        <f>X220</f>
        <v>0</v>
      </c>
      <c r="W220" s="22"/>
      <c r="X220" s="22">
        <v>0</v>
      </c>
      <c r="Y220" s="47"/>
    </row>
    <row r="221" spans="1:26" s="5" customFormat="1" ht="13.5" customHeight="1">
      <c r="A221" s="8"/>
      <c r="B221" s="9"/>
      <c r="C221" s="9"/>
      <c r="D221" s="35"/>
      <c r="E221" s="96" t="s">
        <v>444</v>
      </c>
      <c r="F221" s="97" t="s">
        <v>346</v>
      </c>
      <c r="G221" s="50">
        <f>I221</f>
        <v>1087.8</v>
      </c>
      <c r="H221" s="35"/>
      <c r="I221" s="35">
        <v>1087.8</v>
      </c>
      <c r="J221" s="52"/>
      <c r="K221" s="35"/>
      <c r="L221" s="43"/>
      <c r="M221" s="202"/>
      <c r="N221" s="202"/>
      <c r="O221" s="202"/>
      <c r="P221" s="76"/>
      <c r="Q221" s="76"/>
      <c r="R221" s="76"/>
      <c r="S221" s="22">
        <f>U221</f>
        <v>0</v>
      </c>
      <c r="T221" s="22"/>
      <c r="U221" s="22">
        <v>0</v>
      </c>
      <c r="V221" s="22"/>
      <c r="W221" s="22"/>
      <c r="X221" s="22"/>
      <c r="Y221" s="47"/>
    </row>
    <row r="222" spans="1:26" s="77" customFormat="1" hidden="1">
      <c r="A222" s="120" t="s">
        <v>232</v>
      </c>
      <c r="B222" s="75" t="s">
        <v>233</v>
      </c>
      <c r="C222" s="75" t="s">
        <v>170</v>
      </c>
      <c r="D222" s="112" t="s">
        <v>170</v>
      </c>
      <c r="E222" s="119" t="s">
        <v>234</v>
      </c>
      <c r="F222" s="121"/>
      <c r="G222" s="122">
        <f>G224</f>
        <v>0</v>
      </c>
      <c r="H222" s="122"/>
      <c r="I222" s="122">
        <f>I224</f>
        <v>0</v>
      </c>
      <c r="J222" s="122">
        <f>L222</f>
        <v>0</v>
      </c>
      <c r="K222" s="122"/>
      <c r="L222" s="122">
        <f>L224</f>
        <v>0</v>
      </c>
      <c r="M222" s="198">
        <f>N222+O222</f>
        <v>0</v>
      </c>
      <c r="N222" s="198">
        <v>0</v>
      </c>
      <c r="O222" s="198">
        <v>0</v>
      </c>
      <c r="P222" s="76">
        <v>0</v>
      </c>
      <c r="Q222" s="76">
        <v>0</v>
      </c>
      <c r="R222" s="76">
        <v>0</v>
      </c>
      <c r="S222" s="76">
        <f>T222+U222</f>
        <v>0</v>
      </c>
      <c r="T222" s="76">
        <v>0</v>
      </c>
      <c r="U222" s="76">
        <v>0</v>
      </c>
      <c r="V222" s="76">
        <v>0</v>
      </c>
      <c r="W222" s="76"/>
      <c r="X222" s="76">
        <v>0</v>
      </c>
      <c r="Y222" s="113"/>
    </row>
    <row r="223" spans="1:26" ht="12.75" hidden="1" customHeight="1">
      <c r="A223" s="17"/>
      <c r="B223" s="19"/>
      <c r="C223" s="19"/>
      <c r="D223" s="39"/>
      <c r="E223" s="40" t="s">
        <v>4</v>
      </c>
      <c r="F223" s="90"/>
      <c r="G223" s="39"/>
      <c r="H223" s="39"/>
      <c r="I223" s="39"/>
      <c r="J223" s="39"/>
      <c r="K223" s="39"/>
      <c r="L223" s="39"/>
      <c r="M223" s="199"/>
      <c r="N223" s="199"/>
      <c r="O223" s="199"/>
      <c r="P223" s="76"/>
      <c r="Q223" s="76"/>
      <c r="R223" s="76"/>
      <c r="S223" s="76">
        <f t="shared" ref="S223:S228" si="58">T223+U223</f>
        <v>0</v>
      </c>
      <c r="T223" s="76">
        <v>0</v>
      </c>
      <c r="U223" s="76">
        <v>0</v>
      </c>
      <c r="V223" s="22">
        <v>0</v>
      </c>
      <c r="W223" s="22"/>
      <c r="X223" s="22">
        <v>0</v>
      </c>
      <c r="Y223" s="48"/>
    </row>
    <row r="224" spans="1:26" s="77" customFormat="1" hidden="1">
      <c r="A224" s="120" t="s">
        <v>235</v>
      </c>
      <c r="B224" s="75" t="s">
        <v>233</v>
      </c>
      <c r="C224" s="75" t="s">
        <v>185</v>
      </c>
      <c r="D224" s="112" t="s">
        <v>170</v>
      </c>
      <c r="E224" s="119" t="s">
        <v>236</v>
      </c>
      <c r="F224" s="121"/>
      <c r="G224" s="122">
        <f>G226</f>
        <v>0</v>
      </c>
      <c r="H224" s="122"/>
      <c r="I224" s="122">
        <f>I226</f>
        <v>0</v>
      </c>
      <c r="J224" s="122">
        <f>L224</f>
        <v>0</v>
      </c>
      <c r="K224" s="122"/>
      <c r="L224" s="122">
        <f>L226</f>
        <v>0</v>
      </c>
      <c r="M224" s="198">
        <f>N224+O224</f>
        <v>0</v>
      </c>
      <c r="N224" s="198">
        <v>0</v>
      </c>
      <c r="O224" s="198">
        <v>0</v>
      </c>
      <c r="P224" s="76">
        <v>0</v>
      </c>
      <c r="Q224" s="76">
        <v>0</v>
      </c>
      <c r="R224" s="76">
        <v>0</v>
      </c>
      <c r="S224" s="76">
        <f t="shared" si="58"/>
        <v>0</v>
      </c>
      <c r="T224" s="76">
        <v>0</v>
      </c>
      <c r="U224" s="76">
        <v>0</v>
      </c>
      <c r="V224" s="76">
        <v>0</v>
      </c>
      <c r="W224" s="76"/>
      <c r="X224" s="76">
        <v>0</v>
      </c>
      <c r="Y224" s="113"/>
    </row>
    <row r="225" spans="1:25" ht="12.75" hidden="1" customHeight="1">
      <c r="A225" s="17"/>
      <c r="B225" s="19"/>
      <c r="C225" s="19"/>
      <c r="D225" s="39"/>
      <c r="E225" s="40" t="s">
        <v>175</v>
      </c>
      <c r="F225" s="90"/>
      <c r="G225" s="39"/>
      <c r="H225" s="39"/>
      <c r="I225" s="39"/>
      <c r="J225" s="39"/>
      <c r="K225" s="39"/>
      <c r="L225" s="39"/>
      <c r="M225" s="199"/>
      <c r="N225" s="199"/>
      <c r="O225" s="199"/>
      <c r="P225" s="76"/>
      <c r="Q225" s="76"/>
      <c r="R225" s="76"/>
      <c r="S225" s="76">
        <f t="shared" si="58"/>
        <v>0</v>
      </c>
      <c r="T225" s="76">
        <v>0</v>
      </c>
      <c r="U225" s="76">
        <v>0</v>
      </c>
      <c r="V225" s="22">
        <v>0</v>
      </c>
      <c r="W225" s="22"/>
      <c r="X225" s="22">
        <v>0</v>
      </c>
      <c r="Y225" s="48"/>
    </row>
    <row r="226" spans="1:25" s="74" customFormat="1" ht="12.75" hidden="1" customHeight="1">
      <c r="A226" s="108">
        <v>2762</v>
      </c>
      <c r="B226" s="109">
        <v>7</v>
      </c>
      <c r="C226" s="109">
        <v>6</v>
      </c>
      <c r="D226" s="109">
        <v>2</v>
      </c>
      <c r="E226" s="375" t="s">
        <v>413</v>
      </c>
      <c r="F226" s="116"/>
      <c r="G226" s="117">
        <f>G228</f>
        <v>0</v>
      </c>
      <c r="H226" s="117"/>
      <c r="I226" s="117">
        <f>I228</f>
        <v>0</v>
      </c>
      <c r="J226" s="117">
        <f>L226</f>
        <v>0</v>
      </c>
      <c r="K226" s="117"/>
      <c r="L226" s="117">
        <f>0</f>
        <v>0</v>
      </c>
      <c r="M226" s="198">
        <f>N226+O226</f>
        <v>0</v>
      </c>
      <c r="N226" s="198">
        <v>0</v>
      </c>
      <c r="O226" s="198">
        <v>0</v>
      </c>
      <c r="P226" s="76">
        <v>0</v>
      </c>
      <c r="Q226" s="76">
        <v>0</v>
      </c>
      <c r="R226" s="76">
        <v>0</v>
      </c>
      <c r="S226" s="76">
        <f t="shared" si="58"/>
        <v>0</v>
      </c>
      <c r="T226" s="76">
        <v>0</v>
      </c>
      <c r="U226" s="76">
        <v>0</v>
      </c>
      <c r="V226" s="76">
        <v>0</v>
      </c>
      <c r="W226" s="76"/>
      <c r="X226" s="76">
        <v>0</v>
      </c>
      <c r="Y226" s="118"/>
    </row>
    <row r="227" spans="1:25" ht="12.75" hidden="1" customHeight="1">
      <c r="A227" s="17"/>
      <c r="B227" s="19"/>
      <c r="C227" s="19"/>
      <c r="D227" s="39"/>
      <c r="E227" s="40" t="s">
        <v>4</v>
      </c>
      <c r="F227" s="90"/>
      <c r="G227" s="39"/>
      <c r="H227" s="39"/>
      <c r="I227" s="39"/>
      <c r="J227" s="39"/>
      <c r="K227" s="39"/>
      <c r="L227" s="39"/>
      <c r="M227" s="199"/>
      <c r="N227" s="199"/>
      <c r="O227" s="199"/>
      <c r="P227" s="76"/>
      <c r="Q227" s="76"/>
      <c r="R227" s="76"/>
      <c r="S227" s="76">
        <f t="shared" si="58"/>
        <v>0</v>
      </c>
      <c r="T227" s="76">
        <v>0</v>
      </c>
      <c r="U227" s="76">
        <v>0</v>
      </c>
      <c r="V227" s="22">
        <v>0</v>
      </c>
      <c r="W227" s="22"/>
      <c r="X227" s="22">
        <v>0</v>
      </c>
      <c r="Y227" s="48"/>
    </row>
    <row r="228" spans="1:25" ht="12.75" hidden="1" customHeight="1">
      <c r="A228" s="17"/>
      <c r="B228" s="19"/>
      <c r="C228" s="19"/>
      <c r="D228" s="39"/>
      <c r="E228" s="96" t="s">
        <v>444</v>
      </c>
      <c r="F228" s="97" t="s">
        <v>346</v>
      </c>
      <c r="G228" s="52">
        <f>H228+I228</f>
        <v>0</v>
      </c>
      <c r="H228" s="32"/>
      <c r="I228" s="52">
        <v>0</v>
      </c>
      <c r="J228" s="32">
        <v>0</v>
      </c>
      <c r="K228" s="32">
        <v>0</v>
      </c>
      <c r="L228" s="32">
        <v>0</v>
      </c>
      <c r="M228" s="199">
        <f>N228+O228</f>
        <v>0</v>
      </c>
      <c r="N228" s="199">
        <v>0</v>
      </c>
      <c r="O228" s="199">
        <v>0</v>
      </c>
      <c r="P228" s="76">
        <v>0</v>
      </c>
      <c r="Q228" s="76">
        <v>0</v>
      </c>
      <c r="R228" s="76">
        <v>0</v>
      </c>
      <c r="S228" s="76">
        <f t="shared" si="58"/>
        <v>0</v>
      </c>
      <c r="T228" s="76">
        <v>0</v>
      </c>
      <c r="U228" s="76">
        <v>0</v>
      </c>
      <c r="V228" s="22">
        <v>0</v>
      </c>
      <c r="W228" s="22"/>
      <c r="X228" s="22">
        <v>0</v>
      </c>
      <c r="Y228" s="48"/>
    </row>
    <row r="229" spans="1:25" ht="21.75" customHeight="1">
      <c r="A229" s="261" t="s">
        <v>226</v>
      </c>
      <c r="B229" s="262" t="s">
        <v>224</v>
      </c>
      <c r="C229" s="262">
        <v>6</v>
      </c>
      <c r="D229" s="259" t="s">
        <v>170</v>
      </c>
      <c r="E229" s="263" t="s">
        <v>516</v>
      </c>
      <c r="F229" s="273"/>
      <c r="G229" s="274">
        <f>G231</f>
        <v>950</v>
      </c>
      <c r="H229" s="275"/>
      <c r="I229" s="274">
        <f>I231</f>
        <v>950</v>
      </c>
      <c r="J229" s="274">
        <f>L229</f>
        <v>0</v>
      </c>
      <c r="K229" s="275"/>
      <c r="L229" s="274">
        <f>L231</f>
        <v>0</v>
      </c>
      <c r="M229" s="266">
        <f>O229</f>
        <v>600</v>
      </c>
      <c r="N229" s="266"/>
      <c r="O229" s="266">
        <f>O231</f>
        <v>600</v>
      </c>
      <c r="P229" s="239"/>
      <c r="Q229" s="239"/>
      <c r="R229" s="239"/>
      <c r="S229" s="239">
        <f>U229</f>
        <v>600</v>
      </c>
      <c r="T229" s="239"/>
      <c r="U229" s="239">
        <f>U231</f>
        <v>600</v>
      </c>
      <c r="V229" s="267"/>
      <c r="W229" s="267"/>
      <c r="X229" s="267"/>
      <c r="Y229" s="277"/>
    </row>
    <row r="230" spans="1:25" ht="12.75" customHeight="1">
      <c r="A230" s="29"/>
      <c r="B230" s="30"/>
      <c r="C230" s="30"/>
      <c r="D230" s="100"/>
      <c r="E230" s="40" t="s">
        <v>175</v>
      </c>
      <c r="F230" s="97"/>
      <c r="G230" s="52"/>
      <c r="H230" s="32"/>
      <c r="I230" s="52"/>
      <c r="J230" s="32"/>
      <c r="K230" s="32"/>
      <c r="L230" s="32"/>
      <c r="M230" s="199"/>
      <c r="N230" s="199"/>
      <c r="O230" s="199"/>
      <c r="P230" s="76"/>
      <c r="Q230" s="76"/>
      <c r="R230" s="76"/>
      <c r="S230" s="76"/>
      <c r="T230" s="76"/>
      <c r="U230" s="76"/>
      <c r="V230" s="22"/>
      <c r="W230" s="22"/>
      <c r="X230" s="22"/>
      <c r="Y230" s="48"/>
    </row>
    <row r="231" spans="1:25" ht="22.5" customHeight="1">
      <c r="A231" s="137" t="s">
        <v>228</v>
      </c>
      <c r="B231" s="138" t="s">
        <v>224</v>
      </c>
      <c r="C231" s="138">
        <v>6</v>
      </c>
      <c r="D231" s="138" t="s">
        <v>173</v>
      </c>
      <c r="E231" s="41" t="s">
        <v>516</v>
      </c>
      <c r="F231" s="97"/>
      <c r="G231" s="52">
        <f>G234</f>
        <v>950</v>
      </c>
      <c r="H231" s="32"/>
      <c r="I231" s="52">
        <f>I234</f>
        <v>950</v>
      </c>
      <c r="J231" s="50">
        <f>L231</f>
        <v>0</v>
      </c>
      <c r="K231" s="50"/>
      <c r="L231" s="50">
        <f>L234</f>
        <v>0</v>
      </c>
      <c r="M231" s="199">
        <f>O231</f>
        <v>600</v>
      </c>
      <c r="N231" s="199"/>
      <c r="O231" s="199">
        <f>O233</f>
        <v>600</v>
      </c>
      <c r="P231" s="76"/>
      <c r="Q231" s="76"/>
      <c r="R231" s="76"/>
      <c r="S231" s="76">
        <f>U231</f>
        <v>600</v>
      </c>
      <c r="T231" s="76"/>
      <c r="U231" s="76">
        <f>U233</f>
        <v>600</v>
      </c>
      <c r="V231" s="22"/>
      <c r="W231" s="22"/>
      <c r="X231" s="22"/>
      <c r="Y231" s="48"/>
    </row>
    <row r="232" spans="1:25" ht="12.75" customHeight="1">
      <c r="A232" s="17"/>
      <c r="B232" s="19"/>
      <c r="C232" s="19"/>
      <c r="D232" s="39"/>
      <c r="E232" s="40" t="s">
        <v>4</v>
      </c>
      <c r="F232" s="97"/>
      <c r="G232" s="52"/>
      <c r="H232" s="32"/>
      <c r="I232" s="52"/>
      <c r="J232" s="32"/>
      <c r="K232" s="32"/>
      <c r="L232" s="32"/>
      <c r="M232" s="199"/>
      <c r="N232" s="199"/>
      <c r="O232" s="199"/>
      <c r="P232" s="76"/>
      <c r="Q232" s="76"/>
      <c r="R232" s="76"/>
      <c r="S232" s="76"/>
      <c r="T232" s="76"/>
      <c r="U232" s="76"/>
      <c r="V232" s="22"/>
      <c r="W232" s="22"/>
      <c r="X232" s="22"/>
      <c r="Y232" s="48"/>
    </row>
    <row r="233" spans="1:25" ht="12.75" customHeight="1">
      <c r="A233" s="17"/>
      <c r="B233" s="19"/>
      <c r="C233" s="19"/>
      <c r="D233" s="39"/>
      <c r="E233" s="349" t="s">
        <v>337</v>
      </c>
      <c r="F233" s="90" t="s">
        <v>336</v>
      </c>
      <c r="G233" s="52"/>
      <c r="H233" s="32"/>
      <c r="I233" s="52"/>
      <c r="J233" s="32"/>
      <c r="K233" s="32"/>
      <c r="L233" s="32"/>
      <c r="M233" s="199">
        <f>O233</f>
        <v>600</v>
      </c>
      <c r="N233" s="199"/>
      <c r="O233" s="199">
        <v>600</v>
      </c>
      <c r="P233" s="76"/>
      <c r="Q233" s="76"/>
      <c r="R233" s="76"/>
      <c r="S233" s="76">
        <f>U233</f>
        <v>600</v>
      </c>
      <c r="T233" s="76"/>
      <c r="U233" s="76">
        <v>600</v>
      </c>
      <c r="V233" s="22"/>
      <c r="W233" s="22"/>
      <c r="X233" s="22"/>
      <c r="Y233" s="48"/>
    </row>
    <row r="234" spans="1:25" ht="12.75" customHeight="1">
      <c r="A234" s="17"/>
      <c r="B234" s="19"/>
      <c r="C234" s="19"/>
      <c r="D234" s="39"/>
      <c r="E234" s="352" t="s">
        <v>444</v>
      </c>
      <c r="F234" s="97" t="s">
        <v>346</v>
      </c>
      <c r="G234" s="52">
        <f>I234</f>
        <v>950</v>
      </c>
      <c r="H234" s="32"/>
      <c r="I234" s="52">
        <v>950</v>
      </c>
      <c r="J234" s="52">
        <f>L234</f>
        <v>0</v>
      </c>
      <c r="K234" s="52"/>
      <c r="L234" s="52">
        <v>0</v>
      </c>
      <c r="M234" s="199"/>
      <c r="N234" s="199"/>
      <c r="O234" s="199"/>
      <c r="P234" s="76"/>
      <c r="Q234" s="76"/>
      <c r="R234" s="76"/>
      <c r="S234" s="76"/>
      <c r="T234" s="76"/>
      <c r="U234" s="76"/>
      <c r="V234" s="22"/>
      <c r="W234" s="22"/>
      <c r="X234" s="22"/>
      <c r="Y234" s="48"/>
    </row>
    <row r="235" spans="1:25" ht="12.75" customHeight="1">
      <c r="A235" s="278">
        <v>2700</v>
      </c>
      <c r="B235" s="279" t="s">
        <v>233</v>
      </c>
      <c r="C235" s="280">
        <v>0</v>
      </c>
      <c r="D235" s="280">
        <v>0</v>
      </c>
      <c r="E235" s="281" t="s">
        <v>503</v>
      </c>
      <c r="F235" s="282"/>
      <c r="G235" s="283">
        <f>H235</f>
        <v>0</v>
      </c>
      <c r="H235" s="284">
        <f>H237</f>
        <v>0</v>
      </c>
      <c r="I235" s="285"/>
      <c r="J235" s="284">
        <f>K235</f>
        <v>0</v>
      </c>
      <c r="K235" s="284">
        <f>K237</f>
        <v>0</v>
      </c>
      <c r="L235" s="286"/>
      <c r="M235" s="287">
        <f>N235</f>
        <v>0</v>
      </c>
      <c r="N235" s="287">
        <f>N237</f>
        <v>0</v>
      </c>
      <c r="O235" s="288"/>
      <c r="P235" s="223"/>
      <c r="Q235" s="223"/>
      <c r="R235" s="223"/>
      <c r="S235" s="223"/>
      <c r="T235" s="223"/>
      <c r="U235" s="223"/>
      <c r="V235" s="289"/>
      <c r="W235" s="289"/>
      <c r="X235" s="289"/>
      <c r="Y235" s="290"/>
    </row>
    <row r="236" spans="1:25" ht="12.75" customHeight="1">
      <c r="A236" s="190"/>
      <c r="B236" s="188"/>
      <c r="C236" s="189"/>
      <c r="D236" s="189"/>
      <c r="E236" s="196" t="s">
        <v>504</v>
      </c>
      <c r="F236" s="97"/>
      <c r="G236" s="52"/>
      <c r="H236" s="32"/>
      <c r="I236" s="52"/>
      <c r="J236" s="32"/>
      <c r="K236" s="32"/>
      <c r="L236" s="32"/>
      <c r="M236" s="199"/>
      <c r="N236" s="199"/>
      <c r="O236" s="199"/>
      <c r="P236" s="76"/>
      <c r="Q236" s="76"/>
      <c r="R236" s="76"/>
      <c r="S236" s="76"/>
      <c r="T236" s="76"/>
      <c r="U236" s="76"/>
      <c r="V236" s="22"/>
      <c r="W236" s="22"/>
      <c r="X236" s="22"/>
      <c r="Y236" s="48"/>
    </row>
    <row r="237" spans="1:25" ht="13.5" customHeight="1">
      <c r="A237" s="293">
        <v>2760</v>
      </c>
      <c r="B237" s="294" t="s">
        <v>233</v>
      </c>
      <c r="C237" s="294" t="s">
        <v>185</v>
      </c>
      <c r="D237" s="294" t="s">
        <v>170</v>
      </c>
      <c r="E237" s="295" t="s">
        <v>505</v>
      </c>
      <c r="F237" s="273"/>
      <c r="G237" s="296">
        <f>H237</f>
        <v>0</v>
      </c>
      <c r="H237" s="297">
        <f>H239</f>
        <v>0</v>
      </c>
      <c r="I237" s="274"/>
      <c r="J237" s="297">
        <f>K237</f>
        <v>0</v>
      </c>
      <c r="K237" s="297">
        <f>K239</f>
        <v>0</v>
      </c>
      <c r="L237" s="275"/>
      <c r="M237" s="266">
        <f>N237</f>
        <v>0</v>
      </c>
      <c r="N237" s="266">
        <f>N239</f>
        <v>0</v>
      </c>
      <c r="O237" s="276"/>
      <c r="P237" s="239"/>
      <c r="Q237" s="239"/>
      <c r="R237" s="239"/>
      <c r="S237" s="239"/>
      <c r="T237" s="239"/>
      <c r="U237" s="239"/>
      <c r="V237" s="267"/>
      <c r="W237" s="267"/>
      <c r="X237" s="267"/>
      <c r="Y237" s="277"/>
    </row>
    <row r="238" spans="1:25" ht="12.75" customHeight="1">
      <c r="A238" s="191"/>
      <c r="B238" s="188"/>
      <c r="C238" s="188"/>
      <c r="D238" s="188"/>
      <c r="E238" s="196" t="s">
        <v>412</v>
      </c>
      <c r="F238" s="97"/>
      <c r="G238" s="52"/>
      <c r="H238" s="32"/>
      <c r="I238" s="52"/>
      <c r="J238" s="32"/>
      <c r="K238" s="32"/>
      <c r="L238" s="32"/>
      <c r="M238" s="199"/>
      <c r="N238" s="199"/>
      <c r="O238" s="199"/>
      <c r="P238" s="76"/>
      <c r="Q238" s="76"/>
      <c r="R238" s="76"/>
      <c r="S238" s="76"/>
      <c r="T238" s="76"/>
      <c r="U238" s="76"/>
      <c r="V238" s="22"/>
      <c r="W238" s="22"/>
      <c r="X238" s="22"/>
      <c r="Y238" s="48"/>
    </row>
    <row r="239" spans="1:25" ht="16.5" customHeight="1">
      <c r="A239" s="190">
        <v>2762</v>
      </c>
      <c r="B239" s="188" t="s">
        <v>233</v>
      </c>
      <c r="C239" s="188" t="s">
        <v>185</v>
      </c>
      <c r="D239" s="188" t="s">
        <v>191</v>
      </c>
      <c r="E239" s="195" t="s">
        <v>505</v>
      </c>
      <c r="F239" s="97"/>
      <c r="G239" s="58">
        <f>H239</f>
        <v>0</v>
      </c>
      <c r="H239" s="138">
        <f>H240</f>
        <v>0</v>
      </c>
      <c r="I239" s="52"/>
      <c r="J239" s="138">
        <f>K239</f>
        <v>0</v>
      </c>
      <c r="K239" s="138">
        <f>K240</f>
        <v>0</v>
      </c>
      <c r="L239" s="32"/>
      <c r="M239" s="200">
        <f>N239</f>
        <v>0</v>
      </c>
      <c r="N239" s="200">
        <f>N240</f>
        <v>0</v>
      </c>
      <c r="O239" s="199"/>
      <c r="P239" s="76"/>
      <c r="Q239" s="76"/>
      <c r="R239" s="76"/>
      <c r="S239" s="76"/>
      <c r="T239" s="76"/>
      <c r="U239" s="76"/>
      <c r="V239" s="22"/>
      <c r="W239" s="22"/>
      <c r="X239" s="22"/>
      <c r="Y239" s="48"/>
    </row>
    <row r="240" spans="1:25" ht="12.75" customHeight="1">
      <c r="A240" s="192"/>
      <c r="B240" s="193"/>
      <c r="C240" s="193"/>
      <c r="D240" s="194"/>
      <c r="E240" s="147" t="s">
        <v>506</v>
      </c>
      <c r="F240" s="97">
        <v>4729</v>
      </c>
      <c r="G240" s="52">
        <f>H240</f>
        <v>0</v>
      </c>
      <c r="H240" s="32">
        <v>0</v>
      </c>
      <c r="I240" s="52"/>
      <c r="J240" s="32">
        <f>K240</f>
        <v>0</v>
      </c>
      <c r="K240" s="32">
        <v>0</v>
      </c>
      <c r="L240" s="32"/>
      <c r="M240" s="199">
        <f>N240</f>
        <v>0</v>
      </c>
      <c r="N240" s="199">
        <v>0</v>
      </c>
      <c r="O240" s="199"/>
      <c r="P240" s="76"/>
      <c r="Q240" s="76"/>
      <c r="R240" s="76"/>
      <c r="S240" s="76"/>
      <c r="T240" s="76"/>
      <c r="U240" s="76"/>
      <c r="V240" s="22"/>
      <c r="W240" s="22"/>
      <c r="X240" s="22"/>
      <c r="Y240" s="48"/>
    </row>
    <row r="241" spans="1:25" s="78" customFormat="1" ht="17.25" customHeight="1">
      <c r="A241" s="252" t="s">
        <v>237</v>
      </c>
      <c r="B241" s="253" t="s">
        <v>238</v>
      </c>
      <c r="C241" s="253" t="s">
        <v>170</v>
      </c>
      <c r="D241" s="254" t="s">
        <v>170</v>
      </c>
      <c r="E241" s="255" t="s">
        <v>239</v>
      </c>
      <c r="F241" s="256"/>
      <c r="G241" s="257">
        <f>H241+I241</f>
        <v>632115.87999999989</v>
      </c>
      <c r="H241" s="257">
        <f>H243+H263</f>
        <v>347111.75999999995</v>
      </c>
      <c r="I241" s="257">
        <f>I243+I263</f>
        <v>285004.12</v>
      </c>
      <c r="J241" s="257">
        <f>K241+L241</f>
        <v>459397.4</v>
      </c>
      <c r="K241" s="257">
        <f>K243+K263</f>
        <v>459397.4</v>
      </c>
      <c r="L241" s="257">
        <f>L243+L263</f>
        <v>0</v>
      </c>
      <c r="M241" s="221">
        <f>N241+O241</f>
        <v>571499.6</v>
      </c>
      <c r="N241" s="221">
        <f>N243+N263</f>
        <v>460157.4</v>
      </c>
      <c r="O241" s="222">
        <f>O243+O263</f>
        <v>111342.2</v>
      </c>
      <c r="P241" s="223">
        <f>M241-J241</f>
        <v>112102.19999999995</v>
      </c>
      <c r="Q241" s="223">
        <f>N241-K241</f>
        <v>760</v>
      </c>
      <c r="R241" s="223">
        <f>O241-L241</f>
        <v>111342.2</v>
      </c>
      <c r="S241" s="223">
        <f>T241+U241</f>
        <v>1701657.9</v>
      </c>
      <c r="T241" s="223">
        <f>T243+T263</f>
        <v>606657.9</v>
      </c>
      <c r="U241" s="223">
        <f>U243+U263</f>
        <v>1095000</v>
      </c>
      <c r="V241" s="223">
        <f>W241+X241</f>
        <v>1029508.8999999999</v>
      </c>
      <c r="W241" s="223">
        <f>W243+W263</f>
        <v>629508.89999999991</v>
      </c>
      <c r="X241" s="223">
        <f>X243+X263</f>
        <v>400000</v>
      </c>
      <c r="Y241" s="291"/>
    </row>
    <row r="242" spans="1:25" ht="12.75" customHeight="1">
      <c r="A242" s="17"/>
      <c r="B242" s="19"/>
      <c r="C242" s="19"/>
      <c r="D242" s="39"/>
      <c r="E242" s="40" t="s">
        <v>4</v>
      </c>
      <c r="F242" s="90"/>
      <c r="G242" s="39"/>
      <c r="H242" s="39"/>
      <c r="I242" s="39"/>
      <c r="J242" s="39"/>
      <c r="K242" s="39"/>
      <c r="L242" s="39"/>
      <c r="M242" s="199"/>
      <c r="N242" s="199"/>
      <c r="O242" s="199"/>
      <c r="P242" s="22"/>
      <c r="Q242" s="22"/>
      <c r="R242" s="22"/>
      <c r="S242" s="22"/>
      <c r="T242" s="22"/>
      <c r="U242" s="22"/>
      <c r="V242" s="22"/>
      <c r="W242" s="22"/>
      <c r="X242" s="22"/>
      <c r="Y242" s="48"/>
    </row>
    <row r="243" spans="1:25" s="77" customFormat="1" ht="33.75" customHeight="1">
      <c r="A243" s="241" t="s">
        <v>240</v>
      </c>
      <c r="B243" s="242" t="s">
        <v>238</v>
      </c>
      <c r="C243" s="242" t="s">
        <v>173</v>
      </c>
      <c r="D243" s="243" t="s">
        <v>170</v>
      </c>
      <c r="E243" s="235" t="s">
        <v>241</v>
      </c>
      <c r="F243" s="244"/>
      <c r="G243" s="245">
        <f>H243+I243</f>
        <v>135054.47</v>
      </c>
      <c r="H243" s="245">
        <f>H245</f>
        <v>16668.849999999999</v>
      </c>
      <c r="I243" s="245">
        <f>I247+I258</f>
        <v>118385.62000000001</v>
      </c>
      <c r="J243" s="245">
        <f>K243+L243</f>
        <v>20280</v>
      </c>
      <c r="K243" s="245">
        <f>K245</f>
        <v>20280</v>
      </c>
      <c r="L243" s="245">
        <f>L245</f>
        <v>0</v>
      </c>
      <c r="M243" s="238">
        <f>N243+O243</f>
        <v>22200</v>
      </c>
      <c r="N243" s="238">
        <f>N245</f>
        <v>22200</v>
      </c>
      <c r="O243" s="238">
        <f>O245</f>
        <v>0</v>
      </c>
      <c r="P243" s="239">
        <f>M243-J243</f>
        <v>1920</v>
      </c>
      <c r="Q243" s="239">
        <f>N243-K243</f>
        <v>1920</v>
      </c>
      <c r="R243" s="239"/>
      <c r="S243" s="239">
        <f>T243+U243</f>
        <v>270700</v>
      </c>
      <c r="T243" s="239">
        <f>T245</f>
        <v>145700</v>
      </c>
      <c r="U243" s="239">
        <f>U245</f>
        <v>125000</v>
      </c>
      <c r="V243" s="239">
        <f>V245</f>
        <v>22500</v>
      </c>
      <c r="W243" s="239">
        <f>W245</f>
        <v>22500</v>
      </c>
      <c r="X243" s="239">
        <f>X245</f>
        <v>0</v>
      </c>
      <c r="Y243" s="420" t="s">
        <v>520</v>
      </c>
    </row>
    <row r="244" spans="1:25" ht="12.75" customHeight="1">
      <c r="A244" s="17"/>
      <c r="B244" s="19"/>
      <c r="C244" s="19"/>
      <c r="D244" s="39"/>
      <c r="E244" s="40" t="s">
        <v>175</v>
      </c>
      <c r="F244" s="90"/>
      <c r="G244" s="39"/>
      <c r="H244" s="39"/>
      <c r="I244" s="39"/>
      <c r="J244" s="39"/>
      <c r="K244" s="39"/>
      <c r="L244" s="39"/>
      <c r="M244" s="199"/>
      <c r="N244" s="199"/>
      <c r="O244" s="199"/>
      <c r="P244" s="76"/>
      <c r="Q244" s="76"/>
      <c r="R244" s="22"/>
      <c r="S244" s="22"/>
      <c r="T244" s="22"/>
      <c r="U244" s="22"/>
      <c r="V244" s="22"/>
      <c r="W244" s="22"/>
      <c r="X244" s="22"/>
      <c r="Y244" s="420"/>
    </row>
    <row r="245" spans="1:25" s="74" customFormat="1" ht="15" customHeight="1">
      <c r="A245" s="114" t="s">
        <v>242</v>
      </c>
      <c r="B245" s="103" t="s">
        <v>238</v>
      </c>
      <c r="C245" s="103" t="s">
        <v>173</v>
      </c>
      <c r="D245" s="103" t="s">
        <v>173</v>
      </c>
      <c r="E245" s="115" t="s">
        <v>241</v>
      </c>
      <c r="F245" s="116"/>
      <c r="G245" s="117">
        <f>H245+I245</f>
        <v>135054.47</v>
      </c>
      <c r="H245" s="117">
        <f>H247</f>
        <v>16668.849999999999</v>
      </c>
      <c r="I245" s="117">
        <f>I247+I258</f>
        <v>118385.62000000001</v>
      </c>
      <c r="J245" s="117">
        <f>K245+L245</f>
        <v>20280</v>
      </c>
      <c r="K245" s="117">
        <f>K247</f>
        <v>20280</v>
      </c>
      <c r="L245" s="117">
        <f>L258</f>
        <v>0</v>
      </c>
      <c r="M245" s="198">
        <f>N245+O245</f>
        <v>22200</v>
      </c>
      <c r="N245" s="198">
        <f>N247</f>
        <v>22200</v>
      </c>
      <c r="O245" s="198">
        <f>O247+O258</f>
        <v>0</v>
      </c>
      <c r="P245" s="76">
        <f t="shared" ref="P245:P256" si="59">M245-J245</f>
        <v>1920</v>
      </c>
      <c r="Q245" s="76">
        <f t="shared" ref="Q245:Q254" si="60">N245-K245</f>
        <v>1920</v>
      </c>
      <c r="R245" s="76"/>
      <c r="S245" s="76">
        <f>T245+U245</f>
        <v>270700</v>
      </c>
      <c r="T245" s="76">
        <f>T247</f>
        <v>145700</v>
      </c>
      <c r="U245" s="76">
        <f>U255+U258</f>
        <v>125000</v>
      </c>
      <c r="V245" s="76">
        <f>W245+X245</f>
        <v>22500</v>
      </c>
      <c r="W245" s="76">
        <f>W247</f>
        <v>22500</v>
      </c>
      <c r="X245" s="76">
        <f>X258</f>
        <v>0</v>
      </c>
      <c r="Y245" s="420"/>
    </row>
    <row r="246" spans="1:25" ht="12.75" customHeight="1">
      <c r="A246" s="17"/>
      <c r="B246" s="19"/>
      <c r="C246" s="19"/>
      <c r="D246" s="39"/>
      <c r="E246" s="40" t="s">
        <v>4</v>
      </c>
      <c r="F246" s="90"/>
      <c r="G246" s="39"/>
      <c r="H246" s="39"/>
      <c r="I246" s="39"/>
      <c r="J246" s="39"/>
      <c r="K246" s="39"/>
      <c r="L246" s="39"/>
      <c r="M246" s="199"/>
      <c r="N246" s="199"/>
      <c r="O246" s="199"/>
      <c r="P246" s="76"/>
      <c r="Q246" s="76"/>
      <c r="R246" s="22"/>
      <c r="S246" s="22"/>
      <c r="T246" s="22"/>
      <c r="U246" s="22"/>
      <c r="V246" s="22"/>
      <c r="W246" s="22"/>
      <c r="X246" s="22"/>
      <c r="Y246" s="420"/>
    </row>
    <row r="247" spans="1:25" s="77" customFormat="1" ht="17.25" customHeight="1">
      <c r="A247" s="120"/>
      <c r="B247" s="75"/>
      <c r="C247" s="75"/>
      <c r="D247" s="112"/>
      <c r="E247" s="119" t="s">
        <v>383</v>
      </c>
      <c r="F247" s="121"/>
      <c r="G247" s="122">
        <f t="shared" ref="G247:G263" si="61">H247+I247</f>
        <v>17668.849999999999</v>
      </c>
      <c r="H247" s="122">
        <f>H248+H249+H250+H251+H252+H253+H254</f>
        <v>16668.849999999999</v>
      </c>
      <c r="I247" s="122">
        <f>I255+I256+I257</f>
        <v>1000</v>
      </c>
      <c r="J247" s="122">
        <f t="shared" ref="J247:J254" si="62">K247</f>
        <v>20280</v>
      </c>
      <c r="K247" s="122">
        <f>K248+K249+K250+K251+K252+K253+K254</f>
        <v>20280</v>
      </c>
      <c r="L247" s="122"/>
      <c r="M247" s="198">
        <f>N247+O247</f>
        <v>22200</v>
      </c>
      <c r="N247" s="198">
        <f>N248+N249+N250+N251+N252+N253+N254</f>
        <v>22200</v>
      </c>
      <c r="O247" s="198">
        <f>O255+O256</f>
        <v>0</v>
      </c>
      <c r="P247" s="76">
        <f t="shared" si="59"/>
        <v>1920</v>
      </c>
      <c r="Q247" s="76">
        <f t="shared" si="60"/>
        <v>1920</v>
      </c>
      <c r="R247" s="76"/>
      <c r="S247" s="76">
        <f t="shared" ref="S247:S254" si="63">T247</f>
        <v>145700</v>
      </c>
      <c r="T247" s="76">
        <f>T249+T250+T251+T252+T253+T254</f>
        <v>145700</v>
      </c>
      <c r="U247" s="76"/>
      <c r="V247" s="76">
        <f>W247</f>
        <v>22500</v>
      </c>
      <c r="W247" s="76">
        <f>W249+W250+W251+W252+W253+W254</f>
        <v>22500</v>
      </c>
      <c r="X247" s="76"/>
      <c r="Y247" s="420"/>
    </row>
    <row r="248" spans="1:25" s="77" customFormat="1" ht="17.25" customHeight="1">
      <c r="A248" s="120"/>
      <c r="B248" s="75"/>
      <c r="C248" s="75"/>
      <c r="D248" s="112"/>
      <c r="E248" s="96" t="s">
        <v>446</v>
      </c>
      <c r="F248" s="97" t="s">
        <v>294</v>
      </c>
      <c r="G248" s="35">
        <f>H248</f>
        <v>480</v>
      </c>
      <c r="H248" s="35">
        <v>480</v>
      </c>
      <c r="I248" s="122"/>
      <c r="J248" s="35">
        <f>K248</f>
        <v>800</v>
      </c>
      <c r="K248" s="35">
        <v>800</v>
      </c>
      <c r="L248" s="122"/>
      <c r="M248" s="199">
        <f>N248</f>
        <v>800</v>
      </c>
      <c r="N248" s="199">
        <v>800</v>
      </c>
      <c r="O248" s="198"/>
      <c r="P248" s="76"/>
      <c r="Q248" s="76"/>
      <c r="R248" s="76"/>
      <c r="S248" s="22">
        <f>T248</f>
        <v>800</v>
      </c>
      <c r="T248" s="22">
        <v>800</v>
      </c>
      <c r="U248" s="76"/>
      <c r="V248" s="76"/>
      <c r="W248" s="76"/>
      <c r="X248" s="76"/>
      <c r="Y248" s="420"/>
    </row>
    <row r="249" spans="1:25" ht="12.75" customHeight="1">
      <c r="A249" s="17"/>
      <c r="B249" s="19"/>
      <c r="C249" s="19"/>
      <c r="D249" s="39"/>
      <c r="E249" s="86" t="s">
        <v>432</v>
      </c>
      <c r="F249" s="88" t="s">
        <v>305</v>
      </c>
      <c r="G249" s="52">
        <f t="shared" si="61"/>
        <v>113.8</v>
      </c>
      <c r="H249" s="52">
        <v>113.8</v>
      </c>
      <c r="I249" s="32"/>
      <c r="J249" s="52">
        <f t="shared" si="62"/>
        <v>700</v>
      </c>
      <c r="K249" s="32">
        <v>700</v>
      </c>
      <c r="L249" s="32"/>
      <c r="M249" s="199">
        <f t="shared" ref="M249:M254" si="64">N249+O249</f>
        <v>700</v>
      </c>
      <c r="N249" s="199">
        <v>700</v>
      </c>
      <c r="O249" s="199"/>
      <c r="P249" s="76">
        <f t="shared" si="59"/>
        <v>0</v>
      </c>
      <c r="Q249" s="76">
        <f t="shared" si="60"/>
        <v>0</v>
      </c>
      <c r="R249" s="22"/>
      <c r="S249" s="22">
        <f t="shared" si="63"/>
        <v>0</v>
      </c>
      <c r="T249" s="22">
        <v>0</v>
      </c>
      <c r="U249" s="22"/>
      <c r="V249" s="76">
        <f t="shared" ref="V249:V254" si="65">W249</f>
        <v>0</v>
      </c>
      <c r="W249" s="22">
        <v>0</v>
      </c>
      <c r="X249" s="22"/>
      <c r="Y249" s="48"/>
    </row>
    <row r="250" spans="1:25" ht="12.75" customHeight="1">
      <c r="A250" s="17"/>
      <c r="B250" s="19"/>
      <c r="C250" s="19"/>
      <c r="D250" s="39"/>
      <c r="E250" s="96" t="s">
        <v>454</v>
      </c>
      <c r="F250" s="97" t="s">
        <v>309</v>
      </c>
      <c r="G250" s="52">
        <f t="shared" si="61"/>
        <v>960</v>
      </c>
      <c r="H250" s="52">
        <v>960</v>
      </c>
      <c r="I250" s="32"/>
      <c r="J250" s="52">
        <f t="shared" si="62"/>
        <v>1000</v>
      </c>
      <c r="K250" s="32">
        <v>1000</v>
      </c>
      <c r="L250" s="32"/>
      <c r="M250" s="199">
        <f t="shared" si="64"/>
        <v>0</v>
      </c>
      <c r="N250" s="199">
        <v>0</v>
      </c>
      <c r="O250" s="199"/>
      <c r="P250" s="76"/>
      <c r="Q250" s="76"/>
      <c r="R250" s="22"/>
      <c r="S250" s="22">
        <f t="shared" si="63"/>
        <v>0</v>
      </c>
      <c r="T250" s="22">
        <v>0</v>
      </c>
      <c r="U250" s="22"/>
      <c r="V250" s="76">
        <f t="shared" si="65"/>
        <v>0</v>
      </c>
      <c r="W250" s="22">
        <v>0</v>
      </c>
      <c r="X250" s="22"/>
      <c r="Y250" s="48"/>
    </row>
    <row r="251" spans="1:25" ht="12.75" customHeight="1">
      <c r="A251" s="17"/>
      <c r="B251" s="19"/>
      <c r="C251" s="19"/>
      <c r="D251" s="39"/>
      <c r="E251" s="347" t="s">
        <v>310</v>
      </c>
      <c r="F251" s="90" t="s">
        <v>311</v>
      </c>
      <c r="G251" s="52">
        <f>H251</f>
        <v>195</v>
      </c>
      <c r="H251" s="52">
        <v>195</v>
      </c>
      <c r="I251" s="32"/>
      <c r="J251" s="52">
        <f t="shared" si="62"/>
        <v>800</v>
      </c>
      <c r="K251" s="52">
        <v>800</v>
      </c>
      <c r="L251" s="32"/>
      <c r="M251" s="199">
        <f t="shared" si="64"/>
        <v>3000</v>
      </c>
      <c r="N251" s="199">
        <v>3000</v>
      </c>
      <c r="O251" s="199"/>
      <c r="P251" s="76">
        <f t="shared" si="59"/>
        <v>2200</v>
      </c>
      <c r="Q251" s="76">
        <f t="shared" si="60"/>
        <v>2200</v>
      </c>
      <c r="R251" s="22"/>
      <c r="S251" s="22">
        <f t="shared" si="63"/>
        <v>128000</v>
      </c>
      <c r="T251" s="22">
        <v>128000</v>
      </c>
      <c r="U251" s="22"/>
      <c r="V251" s="76">
        <f t="shared" si="65"/>
        <v>4500</v>
      </c>
      <c r="W251" s="22">
        <v>4500</v>
      </c>
      <c r="X251" s="22"/>
      <c r="Y251" s="48"/>
    </row>
    <row r="252" spans="1:25" ht="12.75" customHeight="1">
      <c r="A252" s="17"/>
      <c r="B252" s="19"/>
      <c r="C252" s="19"/>
      <c r="D252" s="39"/>
      <c r="E252" s="96" t="s">
        <v>455</v>
      </c>
      <c r="F252" s="97" t="s">
        <v>322</v>
      </c>
      <c r="G252" s="52">
        <f t="shared" si="61"/>
        <v>907.45</v>
      </c>
      <c r="H252" s="32">
        <v>907.45</v>
      </c>
      <c r="I252" s="32"/>
      <c r="J252" s="52">
        <f t="shared" si="62"/>
        <v>980</v>
      </c>
      <c r="K252" s="52">
        <v>980</v>
      </c>
      <c r="L252" s="32"/>
      <c r="M252" s="199">
        <f t="shared" si="64"/>
        <v>1700</v>
      </c>
      <c r="N252" s="199">
        <v>1700</v>
      </c>
      <c r="O252" s="199"/>
      <c r="P252" s="76">
        <f t="shared" si="59"/>
        <v>720</v>
      </c>
      <c r="Q252" s="76">
        <f t="shared" si="60"/>
        <v>720</v>
      </c>
      <c r="R252" s="22"/>
      <c r="S252" s="22">
        <f t="shared" si="63"/>
        <v>1700</v>
      </c>
      <c r="T252" s="22">
        <v>1700</v>
      </c>
      <c r="U252" s="22"/>
      <c r="V252" s="76">
        <f t="shared" si="65"/>
        <v>2000</v>
      </c>
      <c r="W252" s="22">
        <v>2000</v>
      </c>
      <c r="X252" s="22"/>
      <c r="Y252" s="48"/>
    </row>
    <row r="253" spans="1:25" ht="12.75" customHeight="1">
      <c r="A253" s="17"/>
      <c r="B253" s="19"/>
      <c r="C253" s="19"/>
      <c r="D253" s="39"/>
      <c r="E253" s="96" t="s">
        <v>456</v>
      </c>
      <c r="F253" s="97" t="s">
        <v>324</v>
      </c>
      <c r="G253" s="52">
        <f t="shared" si="61"/>
        <v>5622.6</v>
      </c>
      <c r="H253" s="32">
        <v>5622.6</v>
      </c>
      <c r="I253" s="32"/>
      <c r="J253" s="52">
        <f t="shared" si="62"/>
        <v>6000</v>
      </c>
      <c r="K253" s="52">
        <v>6000</v>
      </c>
      <c r="L253" s="32"/>
      <c r="M253" s="199">
        <f t="shared" si="64"/>
        <v>6000</v>
      </c>
      <c r="N253" s="199">
        <v>6000</v>
      </c>
      <c r="O253" s="199"/>
      <c r="P253" s="76">
        <f t="shared" si="59"/>
        <v>0</v>
      </c>
      <c r="Q253" s="76">
        <f t="shared" si="60"/>
        <v>0</v>
      </c>
      <c r="R253" s="22"/>
      <c r="S253" s="22">
        <f t="shared" si="63"/>
        <v>6000</v>
      </c>
      <c r="T253" s="22">
        <v>6000</v>
      </c>
      <c r="U253" s="22"/>
      <c r="V253" s="76">
        <f t="shared" si="65"/>
        <v>6000</v>
      </c>
      <c r="W253" s="22">
        <v>6000</v>
      </c>
      <c r="X253" s="22"/>
      <c r="Y253" s="48"/>
    </row>
    <row r="254" spans="1:25" ht="21.75" customHeight="1">
      <c r="A254" s="17"/>
      <c r="B254" s="19"/>
      <c r="C254" s="19"/>
      <c r="D254" s="39"/>
      <c r="E254" s="96" t="s">
        <v>416</v>
      </c>
      <c r="F254" s="97" t="s">
        <v>417</v>
      </c>
      <c r="G254" s="50">
        <f t="shared" si="61"/>
        <v>8390</v>
      </c>
      <c r="H254" s="50">
        <v>8390</v>
      </c>
      <c r="I254" s="32"/>
      <c r="J254" s="52">
        <f t="shared" si="62"/>
        <v>10000</v>
      </c>
      <c r="K254" s="50">
        <v>10000</v>
      </c>
      <c r="L254" s="32"/>
      <c r="M254" s="199">
        <f t="shared" si="64"/>
        <v>10000</v>
      </c>
      <c r="N254" s="199">
        <v>10000</v>
      </c>
      <c r="O254" s="199"/>
      <c r="P254" s="76">
        <f t="shared" si="59"/>
        <v>0</v>
      </c>
      <c r="Q254" s="76">
        <f t="shared" si="60"/>
        <v>0</v>
      </c>
      <c r="R254" s="22"/>
      <c r="S254" s="22">
        <f t="shared" si="63"/>
        <v>10000</v>
      </c>
      <c r="T254" s="22">
        <v>10000</v>
      </c>
      <c r="U254" s="22"/>
      <c r="V254" s="76">
        <f t="shared" si="65"/>
        <v>10000</v>
      </c>
      <c r="W254" s="22">
        <v>10000</v>
      </c>
      <c r="X254" s="22"/>
      <c r="Y254" s="48"/>
    </row>
    <row r="255" spans="1:25" ht="15" customHeight="1">
      <c r="A255" s="17"/>
      <c r="B255" s="19"/>
      <c r="C255" s="19"/>
      <c r="D255" s="39"/>
      <c r="E255" s="42" t="s">
        <v>337</v>
      </c>
      <c r="F255" s="88" t="s">
        <v>336</v>
      </c>
      <c r="G255" s="50">
        <f>I255</f>
        <v>0</v>
      </c>
      <c r="H255" s="50"/>
      <c r="I255" s="32">
        <v>0</v>
      </c>
      <c r="J255" s="52">
        <f>L255</f>
        <v>0</v>
      </c>
      <c r="K255" s="50"/>
      <c r="L255" s="52">
        <v>0</v>
      </c>
      <c r="M255" s="199">
        <f>O255</f>
        <v>0</v>
      </c>
      <c r="N255" s="199"/>
      <c r="O255" s="214">
        <v>0</v>
      </c>
      <c r="P255" s="76">
        <f t="shared" si="59"/>
        <v>0</v>
      </c>
      <c r="Q255" s="76"/>
      <c r="R255" s="22"/>
      <c r="S255" s="22">
        <f>U255</f>
        <v>125000</v>
      </c>
      <c r="T255" s="22"/>
      <c r="U255" s="22">
        <v>125000</v>
      </c>
      <c r="V255" s="76"/>
      <c r="W255" s="22"/>
      <c r="X255" s="22"/>
      <c r="Y255" s="48"/>
    </row>
    <row r="256" spans="1:25" ht="15" customHeight="1">
      <c r="A256" s="17"/>
      <c r="B256" s="19"/>
      <c r="C256" s="19"/>
      <c r="D256" s="39"/>
      <c r="E256" s="96" t="s">
        <v>450</v>
      </c>
      <c r="F256" s="97" t="s">
        <v>338</v>
      </c>
      <c r="G256" s="50">
        <f>I256</f>
        <v>0</v>
      </c>
      <c r="H256" s="50"/>
      <c r="I256" s="32">
        <v>0</v>
      </c>
      <c r="J256" s="52">
        <f>L256</f>
        <v>0</v>
      </c>
      <c r="K256" s="50"/>
      <c r="L256" s="52">
        <v>0</v>
      </c>
      <c r="M256" s="199">
        <f>O256</f>
        <v>0</v>
      </c>
      <c r="N256" s="199"/>
      <c r="O256" s="199">
        <v>0</v>
      </c>
      <c r="P256" s="76">
        <f t="shared" si="59"/>
        <v>0</v>
      </c>
      <c r="Q256" s="76"/>
      <c r="R256" s="22"/>
      <c r="S256" s="22"/>
      <c r="T256" s="22"/>
      <c r="U256" s="22"/>
      <c r="V256" s="76"/>
      <c r="W256" s="22"/>
      <c r="X256" s="22"/>
      <c r="Y256" s="48"/>
    </row>
    <row r="257" spans="1:25" ht="12.75" customHeight="1">
      <c r="A257" s="17"/>
      <c r="B257" s="19"/>
      <c r="C257" s="19"/>
      <c r="D257" s="39"/>
      <c r="E257" s="96" t="s">
        <v>444</v>
      </c>
      <c r="F257" s="97" t="s">
        <v>346</v>
      </c>
      <c r="G257" s="52">
        <f t="shared" si="61"/>
        <v>1000</v>
      </c>
      <c r="H257" s="32"/>
      <c r="I257" s="52">
        <v>1000</v>
      </c>
      <c r="J257" s="52">
        <f>L257</f>
        <v>0</v>
      </c>
      <c r="K257" s="52"/>
      <c r="L257" s="52">
        <v>0</v>
      </c>
      <c r="M257" s="199">
        <f>N257+O257</f>
        <v>0</v>
      </c>
      <c r="N257" s="199"/>
      <c r="O257" s="199"/>
      <c r="P257" s="22"/>
      <c r="Q257" s="22"/>
      <c r="R257" s="22"/>
      <c r="S257" s="22"/>
      <c r="T257" s="22"/>
      <c r="U257" s="22"/>
      <c r="V257" s="22"/>
      <c r="W257" s="22"/>
      <c r="X257" s="22"/>
      <c r="Y257" s="48"/>
    </row>
    <row r="258" spans="1:25" s="81" customFormat="1" ht="35.25" customHeight="1">
      <c r="A258" s="155"/>
      <c r="B258" s="79"/>
      <c r="C258" s="79"/>
      <c r="D258" s="133"/>
      <c r="E258" s="128" t="s">
        <v>474</v>
      </c>
      <c r="F258" s="132"/>
      <c r="G258" s="160">
        <f>I258</f>
        <v>117385.62000000001</v>
      </c>
      <c r="H258" s="164"/>
      <c r="I258" s="160">
        <f>I259+I260+I262</f>
        <v>117385.62000000001</v>
      </c>
      <c r="J258" s="83"/>
      <c r="K258" s="83"/>
      <c r="L258" s="160">
        <f>L259+L260+L261+L262</f>
        <v>0</v>
      </c>
      <c r="M258" s="203">
        <f>O258</f>
        <v>0</v>
      </c>
      <c r="N258" s="203"/>
      <c r="O258" s="203">
        <f>O259+O260+O261+O262</f>
        <v>0</v>
      </c>
      <c r="P258" s="154"/>
      <c r="Q258" s="154"/>
      <c r="R258" s="154"/>
      <c r="S258" s="154">
        <f>U258</f>
        <v>0</v>
      </c>
      <c r="T258" s="154"/>
      <c r="U258" s="154">
        <f>U259+U260</f>
        <v>0</v>
      </c>
      <c r="V258" s="154">
        <f>X258</f>
        <v>0</v>
      </c>
      <c r="W258" s="154"/>
      <c r="X258" s="154">
        <f>X259+X260</f>
        <v>0</v>
      </c>
      <c r="Y258" s="156"/>
    </row>
    <row r="259" spans="1:25" ht="12.75" customHeight="1">
      <c r="A259" s="17"/>
      <c r="B259" s="19"/>
      <c r="C259" s="19"/>
      <c r="D259" s="39"/>
      <c r="E259" s="40" t="s">
        <v>337</v>
      </c>
      <c r="F259" s="90" t="s">
        <v>336</v>
      </c>
      <c r="G259" s="52">
        <f>I259</f>
        <v>48124.86</v>
      </c>
      <c r="H259" s="32"/>
      <c r="I259" s="52">
        <v>48124.86</v>
      </c>
      <c r="J259" s="52">
        <f>L259</f>
        <v>0</v>
      </c>
      <c r="K259" s="52"/>
      <c r="L259" s="52">
        <v>0</v>
      </c>
      <c r="M259" s="199">
        <f>O259</f>
        <v>0</v>
      </c>
      <c r="N259" s="199"/>
      <c r="O259" s="199">
        <v>0</v>
      </c>
      <c r="P259" s="22"/>
      <c r="Q259" s="22"/>
      <c r="R259" s="22"/>
      <c r="S259" s="22">
        <f>U259</f>
        <v>0</v>
      </c>
      <c r="T259" s="22"/>
      <c r="U259" s="22">
        <v>0</v>
      </c>
      <c r="V259" s="22">
        <f>X259</f>
        <v>0</v>
      </c>
      <c r="W259" s="22"/>
      <c r="X259" s="22">
        <v>0</v>
      </c>
      <c r="Y259" s="48"/>
    </row>
    <row r="260" spans="1:25" ht="12.75" customHeight="1">
      <c r="A260" s="17"/>
      <c r="B260" s="19"/>
      <c r="C260" s="19"/>
      <c r="D260" s="39"/>
      <c r="E260" s="96" t="s">
        <v>450</v>
      </c>
      <c r="F260" s="97" t="s">
        <v>338</v>
      </c>
      <c r="G260" s="52">
        <f>I260</f>
        <v>66302.850000000006</v>
      </c>
      <c r="H260" s="32"/>
      <c r="I260" s="52">
        <v>66302.850000000006</v>
      </c>
      <c r="J260" s="52">
        <f>L260</f>
        <v>0</v>
      </c>
      <c r="K260" s="52"/>
      <c r="L260" s="52">
        <v>0</v>
      </c>
      <c r="M260" s="199">
        <f>O260</f>
        <v>0</v>
      </c>
      <c r="N260" s="199"/>
      <c r="O260" s="199">
        <v>0</v>
      </c>
      <c r="P260" s="22"/>
      <c r="Q260" s="22"/>
      <c r="R260" s="22"/>
      <c r="S260" s="22">
        <v>20000</v>
      </c>
      <c r="T260" s="22"/>
      <c r="U260" s="22">
        <v>0</v>
      </c>
      <c r="V260" s="22">
        <f>X260</f>
        <v>0</v>
      </c>
      <c r="W260" s="22"/>
      <c r="X260" s="22">
        <v>0</v>
      </c>
      <c r="Y260" s="48"/>
    </row>
    <row r="261" spans="1:25" ht="12.75" customHeight="1">
      <c r="A261" s="17"/>
      <c r="B261" s="19"/>
      <c r="C261" s="19"/>
      <c r="D261" s="39"/>
      <c r="E261" s="40" t="s">
        <v>344</v>
      </c>
      <c r="F261" s="90" t="s">
        <v>345</v>
      </c>
      <c r="G261" s="52">
        <f>I261</f>
        <v>0</v>
      </c>
      <c r="H261" s="32"/>
      <c r="I261" s="52">
        <v>0</v>
      </c>
      <c r="J261" s="52">
        <f>L261</f>
        <v>0</v>
      </c>
      <c r="K261" s="52"/>
      <c r="L261" s="52">
        <v>0</v>
      </c>
      <c r="M261" s="199">
        <f>O261</f>
        <v>0</v>
      </c>
      <c r="N261" s="199"/>
      <c r="O261" s="199">
        <v>0</v>
      </c>
      <c r="P261" s="22"/>
      <c r="Q261" s="22"/>
      <c r="R261" s="22"/>
      <c r="S261" s="22"/>
      <c r="T261" s="22"/>
      <c r="U261" s="22"/>
      <c r="V261" s="22"/>
      <c r="W261" s="22"/>
      <c r="X261" s="22"/>
      <c r="Y261" s="48"/>
    </row>
    <row r="262" spans="1:25" ht="38.25" customHeight="1">
      <c r="A262" s="17"/>
      <c r="B262" s="19"/>
      <c r="C262" s="19"/>
      <c r="D262" s="39"/>
      <c r="E262" s="205" t="s">
        <v>508</v>
      </c>
      <c r="F262" s="90" t="s">
        <v>509</v>
      </c>
      <c r="G262" s="52">
        <f>I262</f>
        <v>2957.91</v>
      </c>
      <c r="H262" s="32"/>
      <c r="I262" s="52">
        <v>2957.91</v>
      </c>
      <c r="J262" s="50">
        <f>L262</f>
        <v>0</v>
      </c>
      <c r="K262" s="52"/>
      <c r="L262" s="50">
        <v>0</v>
      </c>
      <c r="M262" s="199">
        <f>O262</f>
        <v>0</v>
      </c>
      <c r="N262" s="199"/>
      <c r="O262" s="199">
        <v>0</v>
      </c>
      <c r="P262" s="22"/>
      <c r="Q262" s="22"/>
      <c r="R262" s="22"/>
      <c r="S262" s="22"/>
      <c r="T262" s="22"/>
      <c r="U262" s="22"/>
      <c r="V262" s="22"/>
      <c r="W262" s="22"/>
      <c r="X262" s="22"/>
      <c r="Y262" s="48"/>
    </row>
    <row r="263" spans="1:25" s="77" customFormat="1" ht="20.25" customHeight="1">
      <c r="A263" s="241" t="s">
        <v>243</v>
      </c>
      <c r="B263" s="242" t="s">
        <v>238</v>
      </c>
      <c r="C263" s="242" t="s">
        <v>191</v>
      </c>
      <c r="D263" s="243" t="s">
        <v>170</v>
      </c>
      <c r="E263" s="235" t="s">
        <v>244</v>
      </c>
      <c r="F263" s="244"/>
      <c r="G263" s="245">
        <f t="shared" si="61"/>
        <v>497061.41</v>
      </c>
      <c r="H263" s="245">
        <f>H265+H275+H285+H295</f>
        <v>330442.90999999997</v>
      </c>
      <c r="I263" s="245">
        <f>I265+I275+I285+I295</f>
        <v>166618.5</v>
      </c>
      <c r="J263" s="245">
        <f>K263+L263</f>
        <v>439117.4</v>
      </c>
      <c r="K263" s="245">
        <f>K265++K275+K285+K295</f>
        <v>439117.4</v>
      </c>
      <c r="L263" s="245">
        <f>L265+L275+L285+L295</f>
        <v>0</v>
      </c>
      <c r="M263" s="238">
        <f>N263+O263</f>
        <v>549299.6</v>
      </c>
      <c r="N263" s="238">
        <f>N265+N275+N285+N295</f>
        <v>437957.4</v>
      </c>
      <c r="O263" s="238">
        <f>O265+O295</f>
        <v>111342.2</v>
      </c>
      <c r="P263" s="239">
        <f>M263-J263</f>
        <v>110182.19999999995</v>
      </c>
      <c r="Q263" s="239">
        <f>N263-K263</f>
        <v>-1160</v>
      </c>
      <c r="R263" s="239">
        <f>O263-L263</f>
        <v>111342.2</v>
      </c>
      <c r="S263" s="239">
        <f>T263+U263</f>
        <v>1430957.9</v>
      </c>
      <c r="T263" s="298">
        <f>T265+T275+T285+T295</f>
        <v>460957.9</v>
      </c>
      <c r="U263" s="239">
        <f>U265+U275+U285+U295</f>
        <v>970000</v>
      </c>
      <c r="V263" s="239"/>
      <c r="W263" s="239">
        <f>W265+W275+W285+W295</f>
        <v>607008.89999999991</v>
      </c>
      <c r="X263" s="239">
        <f>X265+X285+X295</f>
        <v>400000</v>
      </c>
      <c r="Y263" s="420" t="s">
        <v>493</v>
      </c>
    </row>
    <row r="264" spans="1:25" ht="16.5" customHeight="1">
      <c r="A264" s="17"/>
      <c r="B264" s="19"/>
      <c r="C264" s="19"/>
      <c r="D264" s="39"/>
      <c r="E264" s="40" t="s">
        <v>175</v>
      </c>
      <c r="F264" s="90"/>
      <c r="G264" s="39"/>
      <c r="H264" s="39"/>
      <c r="I264" s="39"/>
      <c r="J264" s="39"/>
      <c r="K264" s="39"/>
      <c r="L264" s="39"/>
      <c r="M264" s="199"/>
      <c r="N264" s="199"/>
      <c r="O264" s="199"/>
      <c r="P264" s="76"/>
      <c r="Q264" s="76"/>
      <c r="R264" s="76"/>
      <c r="S264" s="22"/>
      <c r="T264" s="161"/>
      <c r="U264" s="22"/>
      <c r="V264" s="22"/>
      <c r="W264" s="22"/>
      <c r="X264" s="22"/>
      <c r="Y264" s="420"/>
    </row>
    <row r="265" spans="1:25" s="74" customFormat="1" ht="16.5" customHeight="1">
      <c r="A265" s="114" t="s">
        <v>245</v>
      </c>
      <c r="B265" s="103" t="s">
        <v>238</v>
      </c>
      <c r="C265" s="103" t="s">
        <v>191</v>
      </c>
      <c r="D265" s="103" t="s">
        <v>173</v>
      </c>
      <c r="E265" s="119" t="s">
        <v>246</v>
      </c>
      <c r="F265" s="132"/>
      <c r="G265" s="133">
        <f>H265+I265</f>
        <v>221003.56</v>
      </c>
      <c r="H265" s="133">
        <f>H267</f>
        <v>70910.73000000001</v>
      </c>
      <c r="I265" s="133">
        <f>I267</f>
        <v>150092.82999999999</v>
      </c>
      <c r="J265" s="117">
        <f>K265+L265</f>
        <v>90374.1</v>
      </c>
      <c r="K265" s="117">
        <f>K267</f>
        <v>90374.1</v>
      </c>
      <c r="L265" s="117">
        <f>L267</f>
        <v>0</v>
      </c>
      <c r="M265" s="198">
        <f>N265+O265</f>
        <v>208208.2</v>
      </c>
      <c r="N265" s="198">
        <f>N267</f>
        <v>96866</v>
      </c>
      <c r="O265" s="213">
        <f>O267</f>
        <v>111342.2</v>
      </c>
      <c r="P265" s="76">
        <f t="shared" ref="P265:P272" si="66">M265-J265</f>
        <v>117834.1</v>
      </c>
      <c r="Q265" s="76">
        <f t="shared" ref="Q265:Q272" si="67">N265-K265</f>
        <v>6491.8999999999942</v>
      </c>
      <c r="R265" s="76">
        <f t="shared" ref="R265:R272" si="68">O265-L265</f>
        <v>111342.2</v>
      </c>
      <c r="S265" s="76">
        <f t="shared" ref="S265:X265" si="69">S267</f>
        <v>98581</v>
      </c>
      <c r="T265" s="162">
        <f>T267</f>
        <v>98581</v>
      </c>
      <c r="U265" s="76">
        <f t="shared" si="69"/>
        <v>0</v>
      </c>
      <c r="V265" s="76">
        <f t="shared" si="69"/>
        <v>100802.4</v>
      </c>
      <c r="W265" s="76">
        <f t="shared" si="69"/>
        <v>100802.4</v>
      </c>
      <c r="X265" s="76">
        <f t="shared" si="69"/>
        <v>0</v>
      </c>
      <c r="Y265" s="420"/>
    </row>
    <row r="266" spans="1:25" ht="14.25" customHeight="1">
      <c r="A266" s="17"/>
      <c r="B266" s="19"/>
      <c r="C266" s="19"/>
      <c r="D266" s="39"/>
      <c r="E266" s="42" t="s">
        <v>4</v>
      </c>
      <c r="F266" s="90"/>
      <c r="G266" s="39"/>
      <c r="H266" s="39"/>
      <c r="I266" s="39"/>
      <c r="J266" s="39"/>
      <c r="K266" s="39"/>
      <c r="L266" s="39"/>
      <c r="M266" s="199"/>
      <c r="N266" s="199"/>
      <c r="O266" s="199"/>
      <c r="P266" s="76"/>
      <c r="Q266" s="76"/>
      <c r="R266" s="76"/>
      <c r="S266" s="22"/>
      <c r="T266" s="22"/>
      <c r="U266" s="22"/>
      <c r="V266" s="22"/>
      <c r="W266" s="22"/>
      <c r="X266" s="22"/>
      <c r="Y266" s="420"/>
    </row>
    <row r="267" spans="1:25" s="77" customFormat="1">
      <c r="A267" s="120"/>
      <c r="B267" s="75"/>
      <c r="C267" s="75"/>
      <c r="D267" s="112"/>
      <c r="E267" s="119" t="s">
        <v>384</v>
      </c>
      <c r="F267" s="121"/>
      <c r="G267" s="122">
        <f>H267+I267</f>
        <v>221003.56</v>
      </c>
      <c r="H267" s="122">
        <f>H268+H269+H270+H271</f>
        <v>70910.73000000001</v>
      </c>
      <c r="I267" s="122">
        <f>I272+I273+I274</f>
        <v>150092.82999999999</v>
      </c>
      <c r="J267" s="122">
        <f>K267+L267</f>
        <v>90374.1</v>
      </c>
      <c r="K267" s="122">
        <f>K269+K270+K271</f>
        <v>90374.1</v>
      </c>
      <c r="L267" s="122">
        <f>L272+L273+L274</f>
        <v>0</v>
      </c>
      <c r="M267" s="198">
        <f>N267+O267</f>
        <v>208208.2</v>
      </c>
      <c r="N267" s="198">
        <f>N269+N270+N271</f>
        <v>96866</v>
      </c>
      <c r="O267" s="198">
        <f>O272+O274</f>
        <v>111342.2</v>
      </c>
      <c r="P267" s="76">
        <f t="shared" si="66"/>
        <v>117834.1</v>
      </c>
      <c r="Q267" s="76">
        <f t="shared" si="67"/>
        <v>6491.8999999999942</v>
      </c>
      <c r="R267" s="76">
        <f t="shared" si="68"/>
        <v>111342.2</v>
      </c>
      <c r="S267" s="76">
        <f>T267+U267</f>
        <v>98581</v>
      </c>
      <c r="T267" s="162">
        <f>T269+T270+T271+T272</f>
        <v>98581</v>
      </c>
      <c r="U267" s="76">
        <f>U272</f>
        <v>0</v>
      </c>
      <c r="V267" s="76">
        <f>W267+X267</f>
        <v>100802.4</v>
      </c>
      <c r="W267" s="76">
        <f>W269+W270+W271</f>
        <v>100802.4</v>
      </c>
      <c r="X267" s="76">
        <v>0</v>
      </c>
      <c r="Y267" s="420"/>
    </row>
    <row r="268" spans="1:25" s="77" customFormat="1">
      <c r="A268" s="120"/>
      <c r="B268" s="75"/>
      <c r="C268" s="75"/>
      <c r="D268" s="112"/>
      <c r="E268" s="42" t="s">
        <v>313</v>
      </c>
      <c r="F268" s="88" t="s">
        <v>312</v>
      </c>
      <c r="G268" s="35">
        <f>H268</f>
        <v>0</v>
      </c>
      <c r="H268" s="35">
        <v>0</v>
      </c>
      <c r="I268" s="122"/>
      <c r="J268" s="122"/>
      <c r="K268" s="122"/>
      <c r="L268" s="122"/>
      <c r="M268" s="198"/>
      <c r="N268" s="198"/>
      <c r="O268" s="198"/>
      <c r="P268" s="76"/>
      <c r="Q268" s="76"/>
      <c r="R268" s="76"/>
      <c r="S268" s="76"/>
      <c r="T268" s="162"/>
      <c r="U268" s="76"/>
      <c r="V268" s="76"/>
      <c r="W268" s="76"/>
      <c r="X268" s="76"/>
      <c r="Y268" s="420"/>
    </row>
    <row r="269" spans="1:25" ht="24" customHeight="1">
      <c r="A269" s="17"/>
      <c r="B269" s="19"/>
      <c r="C269" s="19"/>
      <c r="D269" s="39"/>
      <c r="E269" s="42" t="s">
        <v>325</v>
      </c>
      <c r="F269" s="90" t="s">
        <v>326</v>
      </c>
      <c r="G269" s="10">
        <f>H269+I269</f>
        <v>69212.460000000006</v>
      </c>
      <c r="H269" s="10">
        <v>69212.460000000006</v>
      </c>
      <c r="I269" s="32"/>
      <c r="J269" s="50">
        <f>K269</f>
        <v>87374.1</v>
      </c>
      <c r="K269" s="50">
        <v>87374.1</v>
      </c>
      <c r="L269" s="32"/>
      <c r="M269" s="199">
        <f>N269+O269</f>
        <v>90366</v>
      </c>
      <c r="N269" s="199">
        <v>90366</v>
      </c>
      <c r="O269" s="199"/>
      <c r="P269" s="76">
        <f t="shared" si="66"/>
        <v>2991.8999999999942</v>
      </c>
      <c r="Q269" s="76">
        <f t="shared" si="67"/>
        <v>2991.8999999999942</v>
      </c>
      <c r="R269" s="76">
        <f t="shared" si="68"/>
        <v>0</v>
      </c>
      <c r="S269" s="22">
        <f>T269</f>
        <v>90581</v>
      </c>
      <c r="T269" s="163">
        <v>90581</v>
      </c>
      <c r="U269" s="22">
        <v>0</v>
      </c>
      <c r="V269" s="22">
        <f>W269</f>
        <v>90802.4</v>
      </c>
      <c r="W269" s="161">
        <v>90802.4</v>
      </c>
      <c r="X269" s="22"/>
      <c r="Y269" s="420"/>
    </row>
    <row r="270" spans="1:25" ht="24" customHeight="1">
      <c r="A270" s="17"/>
      <c r="B270" s="19"/>
      <c r="C270" s="19"/>
      <c r="D270" s="39"/>
      <c r="E270" s="92" t="s">
        <v>443</v>
      </c>
      <c r="F270" s="95" t="s">
        <v>327</v>
      </c>
      <c r="G270" s="32">
        <f>H270</f>
        <v>452</v>
      </c>
      <c r="H270" s="32">
        <v>452</v>
      </c>
      <c r="I270" s="32"/>
      <c r="J270" s="50">
        <f>K270</f>
        <v>1000</v>
      </c>
      <c r="K270" s="50">
        <v>1000</v>
      </c>
      <c r="L270" s="32"/>
      <c r="M270" s="199">
        <f>N270+O270</f>
        <v>2000</v>
      </c>
      <c r="N270" s="199">
        <v>2000</v>
      </c>
      <c r="O270" s="199"/>
      <c r="P270" s="76">
        <f t="shared" si="66"/>
        <v>1000</v>
      </c>
      <c r="Q270" s="76">
        <f t="shared" si="67"/>
        <v>1000</v>
      </c>
      <c r="R270" s="76">
        <f t="shared" si="68"/>
        <v>0</v>
      </c>
      <c r="S270" s="22">
        <f>T270</f>
        <v>3000</v>
      </c>
      <c r="T270" s="35">
        <v>3000</v>
      </c>
      <c r="U270" s="22"/>
      <c r="V270" s="22">
        <f>W270</f>
        <v>3000</v>
      </c>
      <c r="W270" s="22">
        <v>3000</v>
      </c>
      <c r="X270" s="22"/>
      <c r="Y270" s="420"/>
    </row>
    <row r="271" spans="1:25" s="5" customFormat="1" ht="21.75" customHeight="1">
      <c r="A271" s="8"/>
      <c r="B271" s="9"/>
      <c r="C271" s="9"/>
      <c r="D271" s="35"/>
      <c r="E271" s="96" t="s">
        <v>414</v>
      </c>
      <c r="F271" s="97" t="s">
        <v>415</v>
      </c>
      <c r="G271" s="10">
        <f>H271+I271</f>
        <v>1246.27</v>
      </c>
      <c r="H271" s="35">
        <v>1246.27</v>
      </c>
      <c r="I271" s="43"/>
      <c r="J271" s="50">
        <f>K271</f>
        <v>2000</v>
      </c>
      <c r="K271" s="35">
        <v>2000</v>
      </c>
      <c r="L271" s="43"/>
      <c r="M271" s="199">
        <f>N271+O271</f>
        <v>4500</v>
      </c>
      <c r="N271" s="199">
        <v>4500</v>
      </c>
      <c r="O271" s="199"/>
      <c r="P271" s="76">
        <f t="shared" si="66"/>
        <v>2500</v>
      </c>
      <c r="Q271" s="76">
        <f t="shared" si="67"/>
        <v>2500</v>
      </c>
      <c r="R271" s="76">
        <f t="shared" si="68"/>
        <v>0</v>
      </c>
      <c r="S271" s="22">
        <f>T271</f>
        <v>5000</v>
      </c>
      <c r="T271" s="35">
        <v>5000</v>
      </c>
      <c r="U271" s="22"/>
      <c r="V271" s="22">
        <f>W271</f>
        <v>7000</v>
      </c>
      <c r="W271" s="22">
        <v>7000</v>
      </c>
      <c r="X271" s="22"/>
      <c r="Y271" s="420"/>
    </row>
    <row r="272" spans="1:25" ht="12.75" customHeight="1">
      <c r="A272" s="17"/>
      <c r="B272" s="19"/>
      <c r="C272" s="19"/>
      <c r="D272" s="39"/>
      <c r="E272" s="40" t="s">
        <v>339</v>
      </c>
      <c r="F272" s="90" t="s">
        <v>338</v>
      </c>
      <c r="G272" s="32">
        <f>H272+I272</f>
        <v>149067.82999999999</v>
      </c>
      <c r="H272" s="32"/>
      <c r="I272" s="32">
        <v>149067.82999999999</v>
      </c>
      <c r="J272" s="32">
        <f>L272</f>
        <v>0</v>
      </c>
      <c r="K272" s="32"/>
      <c r="L272" s="32">
        <v>0</v>
      </c>
      <c r="M272" s="199">
        <f>O272</f>
        <v>111342.2</v>
      </c>
      <c r="N272" s="199"/>
      <c r="O272" s="214">
        <v>111342.2</v>
      </c>
      <c r="P272" s="76">
        <f t="shared" si="66"/>
        <v>111342.2</v>
      </c>
      <c r="Q272" s="76">
        <f t="shared" si="67"/>
        <v>0</v>
      </c>
      <c r="R272" s="76">
        <f t="shared" si="68"/>
        <v>111342.2</v>
      </c>
      <c r="S272" s="22">
        <f>U272</f>
        <v>0</v>
      </c>
      <c r="T272" s="35">
        <v>0</v>
      </c>
      <c r="U272" s="22">
        <v>0</v>
      </c>
      <c r="V272" s="22">
        <f>X272</f>
        <v>0</v>
      </c>
      <c r="W272" s="22"/>
      <c r="X272" s="22">
        <v>0</v>
      </c>
      <c r="Y272" s="420"/>
    </row>
    <row r="273" spans="1:27" ht="12.75" customHeight="1">
      <c r="A273" s="17"/>
      <c r="B273" s="19"/>
      <c r="C273" s="19"/>
      <c r="D273" s="39"/>
      <c r="E273" s="40" t="s">
        <v>344</v>
      </c>
      <c r="F273" s="90" t="s">
        <v>345</v>
      </c>
      <c r="G273" s="32">
        <f>I273</f>
        <v>0</v>
      </c>
      <c r="H273" s="32"/>
      <c r="I273" s="32">
        <v>0</v>
      </c>
      <c r="J273" s="52">
        <f>L273</f>
        <v>0</v>
      </c>
      <c r="K273" s="52"/>
      <c r="L273" s="52">
        <v>0</v>
      </c>
      <c r="M273" s="199"/>
      <c r="N273" s="199"/>
      <c r="O273" s="199"/>
      <c r="P273" s="76"/>
      <c r="Q273" s="76"/>
      <c r="R273" s="76"/>
      <c r="S273" s="22"/>
      <c r="T273" s="35"/>
      <c r="U273" s="22"/>
      <c r="V273" s="22"/>
      <c r="W273" s="22"/>
      <c r="X273" s="22"/>
      <c r="Y273" s="420"/>
    </row>
    <row r="274" spans="1:27" ht="12.75" customHeight="1">
      <c r="A274" s="17"/>
      <c r="B274" s="19"/>
      <c r="C274" s="19"/>
      <c r="D274" s="39"/>
      <c r="E274" s="96" t="s">
        <v>444</v>
      </c>
      <c r="F274" s="97" t="s">
        <v>346</v>
      </c>
      <c r="G274" s="32">
        <f>I274</f>
        <v>1025</v>
      </c>
      <c r="H274" s="32"/>
      <c r="I274" s="32">
        <v>1025</v>
      </c>
      <c r="J274" s="52">
        <f>L274</f>
        <v>0</v>
      </c>
      <c r="K274" s="52"/>
      <c r="L274" s="52">
        <v>0</v>
      </c>
      <c r="M274" s="199">
        <f>O274</f>
        <v>0</v>
      </c>
      <c r="N274" s="199"/>
      <c r="O274" s="199"/>
      <c r="P274" s="76"/>
      <c r="Q274" s="76"/>
      <c r="R274" s="76"/>
      <c r="S274" s="22"/>
      <c r="T274" s="35"/>
      <c r="U274" s="22"/>
      <c r="V274" s="22"/>
      <c r="W274" s="22"/>
      <c r="X274" s="22"/>
      <c r="Y274" s="420"/>
    </row>
    <row r="275" spans="1:27" s="74" customFormat="1" ht="12.75" customHeight="1">
      <c r="A275" s="114" t="s">
        <v>247</v>
      </c>
      <c r="B275" s="103" t="s">
        <v>238</v>
      </c>
      <c r="C275" s="103" t="s">
        <v>191</v>
      </c>
      <c r="D275" s="103" t="s">
        <v>191</v>
      </c>
      <c r="E275" s="115" t="s">
        <v>248</v>
      </c>
      <c r="F275" s="116"/>
      <c r="G275" s="117">
        <f>H275+I275</f>
        <v>15917.2</v>
      </c>
      <c r="H275" s="117">
        <f>H277</f>
        <v>14927.2</v>
      </c>
      <c r="I275" s="117">
        <f>I281</f>
        <v>990</v>
      </c>
      <c r="J275" s="117">
        <f>J277</f>
        <v>22098.5</v>
      </c>
      <c r="K275" s="117">
        <f>K277</f>
        <v>22098.5</v>
      </c>
      <c r="L275" s="117"/>
      <c r="M275" s="198">
        <f>N275+O275</f>
        <v>22973.200000000001</v>
      </c>
      <c r="N275" s="198">
        <f>N277</f>
        <v>22973.200000000001</v>
      </c>
      <c r="O275" s="198">
        <f>O281</f>
        <v>0</v>
      </c>
      <c r="P275" s="76">
        <f t="shared" ref="P275:P283" si="70">M275-J275</f>
        <v>874.70000000000073</v>
      </c>
      <c r="Q275" s="76">
        <f t="shared" ref="Q275:Q283" si="71">N275-K275</f>
        <v>874.70000000000073</v>
      </c>
      <c r="R275" s="76">
        <f t="shared" ref="R275:R283" si="72">O275-L275</f>
        <v>0</v>
      </c>
      <c r="S275" s="76">
        <f>T275+U275</f>
        <v>174250.1</v>
      </c>
      <c r="T275" s="76">
        <f>T277</f>
        <v>24250.1</v>
      </c>
      <c r="U275" s="76">
        <f>U281</f>
        <v>150000</v>
      </c>
      <c r="V275" s="76">
        <f>W275</f>
        <v>24834.799999999999</v>
      </c>
      <c r="W275" s="76">
        <f>W277</f>
        <v>24834.799999999999</v>
      </c>
      <c r="X275" s="76"/>
      <c r="Y275" s="420"/>
    </row>
    <row r="276" spans="1:27" ht="12.75" customHeight="1">
      <c r="A276" s="17"/>
      <c r="B276" s="19"/>
      <c r="C276" s="19"/>
      <c r="D276" s="39"/>
      <c r="E276" s="40" t="s">
        <v>4</v>
      </c>
      <c r="F276" s="90"/>
      <c r="G276" s="39"/>
      <c r="H276" s="39"/>
      <c r="I276" s="39"/>
      <c r="J276" s="39"/>
      <c r="K276" s="39"/>
      <c r="L276" s="39"/>
      <c r="M276" s="199"/>
      <c r="N276" s="199"/>
      <c r="O276" s="199"/>
      <c r="P276" s="76"/>
      <c r="Q276" s="76"/>
      <c r="R276" s="76"/>
      <c r="S276" s="22"/>
      <c r="T276" s="22"/>
      <c r="U276" s="22"/>
      <c r="V276" s="22"/>
      <c r="W276" s="22"/>
      <c r="X276" s="22"/>
      <c r="Y276" s="420"/>
    </row>
    <row r="277" spans="1:27" s="77" customFormat="1" ht="25.5" customHeight="1">
      <c r="A277" s="120"/>
      <c r="B277" s="75"/>
      <c r="C277" s="75"/>
      <c r="D277" s="112"/>
      <c r="E277" s="119" t="s">
        <v>385</v>
      </c>
      <c r="F277" s="121"/>
      <c r="G277" s="122">
        <f>H277+I277</f>
        <v>15917.2</v>
      </c>
      <c r="H277" s="122">
        <f>H278+H279+H280</f>
        <v>14927.2</v>
      </c>
      <c r="I277" s="122">
        <f>I281</f>
        <v>990</v>
      </c>
      <c r="J277" s="122">
        <f>K277</f>
        <v>22098.5</v>
      </c>
      <c r="K277" s="122">
        <f>K278+K279+K280</f>
        <v>22098.5</v>
      </c>
      <c r="L277" s="122"/>
      <c r="M277" s="198">
        <f t="shared" ref="M277:M362" si="73">N277+O277</f>
        <v>22973.200000000001</v>
      </c>
      <c r="N277" s="198">
        <f>N278+N279+N280</f>
        <v>22973.200000000001</v>
      </c>
      <c r="O277" s="198">
        <v>0</v>
      </c>
      <c r="P277" s="76">
        <f t="shared" si="70"/>
        <v>874.70000000000073</v>
      </c>
      <c r="Q277" s="76">
        <f t="shared" si="71"/>
        <v>874.70000000000073</v>
      </c>
      <c r="R277" s="76">
        <f t="shared" si="72"/>
        <v>0</v>
      </c>
      <c r="S277" s="76">
        <f>T277</f>
        <v>24250.1</v>
      </c>
      <c r="T277" s="76">
        <f>T278+T279+T280</f>
        <v>24250.1</v>
      </c>
      <c r="U277" s="76"/>
      <c r="V277" s="76">
        <f>W277</f>
        <v>24834.799999999999</v>
      </c>
      <c r="W277" s="76">
        <f>W278+W279+W280</f>
        <v>24834.799999999999</v>
      </c>
      <c r="X277" s="76"/>
      <c r="Y277" s="420"/>
    </row>
    <row r="278" spans="1:27" ht="42.75" customHeight="1">
      <c r="A278" s="17"/>
      <c r="B278" s="19"/>
      <c r="C278" s="19"/>
      <c r="D278" s="39"/>
      <c r="E278" s="42" t="s">
        <v>325</v>
      </c>
      <c r="F278" s="90" t="s">
        <v>326</v>
      </c>
      <c r="G278" s="50">
        <f>H278+I278</f>
        <v>14131.7</v>
      </c>
      <c r="H278" s="50">
        <v>14131.7</v>
      </c>
      <c r="I278" s="32"/>
      <c r="J278" s="10">
        <f>K278</f>
        <v>19898.5</v>
      </c>
      <c r="K278" s="10">
        <v>19898.5</v>
      </c>
      <c r="L278" s="32"/>
      <c r="M278" s="199">
        <f t="shared" si="73"/>
        <v>19973.2</v>
      </c>
      <c r="N278" s="199">
        <v>19973.2</v>
      </c>
      <c r="O278" s="198">
        <v>0</v>
      </c>
      <c r="P278" s="76">
        <f t="shared" si="70"/>
        <v>74.700000000000728</v>
      </c>
      <c r="Q278" s="76">
        <f t="shared" si="71"/>
        <v>74.700000000000728</v>
      </c>
      <c r="R278" s="76">
        <f t="shared" si="72"/>
        <v>0</v>
      </c>
      <c r="S278" s="22">
        <f>T278</f>
        <v>20050.099999999999</v>
      </c>
      <c r="T278" s="22">
        <v>20050.099999999999</v>
      </c>
      <c r="U278" s="22">
        <v>0</v>
      </c>
      <c r="V278" s="22">
        <v>20129.400000000001</v>
      </c>
      <c r="W278" s="161">
        <v>20134.8</v>
      </c>
      <c r="X278" s="22"/>
      <c r="Y278" s="167" t="s">
        <v>543</v>
      </c>
    </row>
    <row r="279" spans="1:27" ht="23.25" customHeight="1">
      <c r="A279" s="17"/>
      <c r="B279" s="19"/>
      <c r="C279" s="19"/>
      <c r="D279" s="39"/>
      <c r="E279" s="96" t="s">
        <v>443</v>
      </c>
      <c r="F279" s="97" t="s">
        <v>327</v>
      </c>
      <c r="G279" s="50">
        <f>H279</f>
        <v>795.5</v>
      </c>
      <c r="H279" s="50">
        <v>795.5</v>
      </c>
      <c r="I279" s="32"/>
      <c r="J279" s="10">
        <f>K279</f>
        <v>1200</v>
      </c>
      <c r="K279" s="10">
        <v>1200</v>
      </c>
      <c r="L279" s="32"/>
      <c r="M279" s="199">
        <f>N279</f>
        <v>1000</v>
      </c>
      <c r="N279" s="199">
        <v>1000</v>
      </c>
      <c r="O279" s="198"/>
      <c r="P279" s="76">
        <f>Q279</f>
        <v>-200</v>
      </c>
      <c r="Q279" s="76">
        <f>M279-J279</f>
        <v>-200</v>
      </c>
      <c r="R279" s="76"/>
      <c r="S279" s="22">
        <f>T279</f>
        <v>1200</v>
      </c>
      <c r="T279" s="22">
        <v>1200</v>
      </c>
      <c r="U279" s="22"/>
      <c r="V279" s="22">
        <f>W279</f>
        <v>1200</v>
      </c>
      <c r="W279" s="161">
        <v>1200</v>
      </c>
      <c r="X279" s="22"/>
      <c r="Y279" s="48"/>
    </row>
    <row r="280" spans="1:27" ht="24.75" customHeight="1">
      <c r="A280" s="17"/>
      <c r="B280" s="19"/>
      <c r="C280" s="19"/>
      <c r="D280" s="39"/>
      <c r="E280" s="96" t="s">
        <v>414</v>
      </c>
      <c r="F280" s="88" t="s">
        <v>415</v>
      </c>
      <c r="G280" s="50">
        <f>H280+I280</f>
        <v>0</v>
      </c>
      <c r="H280" s="50">
        <v>0</v>
      </c>
      <c r="I280" s="32"/>
      <c r="J280" s="50">
        <f>K280</f>
        <v>1000</v>
      </c>
      <c r="K280" s="50">
        <v>1000</v>
      </c>
      <c r="L280" s="32"/>
      <c r="M280" s="199">
        <f t="shared" si="73"/>
        <v>2000</v>
      </c>
      <c r="N280" s="199">
        <v>2000</v>
      </c>
      <c r="O280" s="198">
        <v>0</v>
      </c>
      <c r="P280" s="76">
        <f t="shared" si="70"/>
        <v>1000</v>
      </c>
      <c r="Q280" s="76">
        <v>0</v>
      </c>
      <c r="R280" s="76">
        <f t="shared" si="72"/>
        <v>0</v>
      </c>
      <c r="S280" s="22">
        <f>T280</f>
        <v>3000</v>
      </c>
      <c r="T280" s="22">
        <v>3000</v>
      </c>
      <c r="U280" s="22"/>
      <c r="V280" s="22">
        <f>W280</f>
        <v>3500</v>
      </c>
      <c r="W280" s="22">
        <v>3500</v>
      </c>
      <c r="X280" s="22"/>
      <c r="Y280" s="48"/>
    </row>
    <row r="281" spans="1:27" s="77" customFormat="1">
      <c r="A281" s="120"/>
      <c r="B281" s="75"/>
      <c r="C281" s="75"/>
      <c r="D281" s="112"/>
      <c r="E281" s="119" t="s">
        <v>386</v>
      </c>
      <c r="F281" s="121"/>
      <c r="G281" s="122">
        <f>I281</f>
        <v>990</v>
      </c>
      <c r="H281" s="122"/>
      <c r="I281" s="122">
        <f>I283+I284</f>
        <v>990</v>
      </c>
      <c r="J281" s="122">
        <f>L281</f>
        <v>0</v>
      </c>
      <c r="K281" s="122"/>
      <c r="L281" s="122">
        <f>L283</f>
        <v>0</v>
      </c>
      <c r="M281" s="198">
        <f t="shared" si="73"/>
        <v>0</v>
      </c>
      <c r="N281" s="198"/>
      <c r="O281" s="198">
        <f>O283</f>
        <v>0</v>
      </c>
      <c r="P281" s="76">
        <f t="shared" si="70"/>
        <v>0</v>
      </c>
      <c r="Q281" s="76">
        <f t="shared" si="71"/>
        <v>0</v>
      </c>
      <c r="R281" s="76">
        <f t="shared" si="72"/>
        <v>0</v>
      </c>
      <c r="S281" s="76">
        <f>S282</f>
        <v>0</v>
      </c>
      <c r="T281" s="76"/>
      <c r="U281" s="76">
        <f>U282+U283+U284</f>
        <v>150000</v>
      </c>
      <c r="V281" s="76"/>
      <c r="W281" s="76"/>
      <c r="X281" s="76"/>
      <c r="Y281" s="113"/>
    </row>
    <row r="282" spans="1:27" s="77" customFormat="1">
      <c r="A282" s="120"/>
      <c r="B282" s="75"/>
      <c r="C282" s="75"/>
      <c r="D282" s="112"/>
      <c r="E282" s="40" t="s">
        <v>337</v>
      </c>
      <c r="F282" s="90" t="s">
        <v>336</v>
      </c>
      <c r="G282" s="35">
        <f>I282</f>
        <v>0</v>
      </c>
      <c r="H282" s="35"/>
      <c r="I282" s="35">
        <v>0</v>
      </c>
      <c r="J282" s="122"/>
      <c r="K282" s="122"/>
      <c r="L282" s="122"/>
      <c r="M282" s="198"/>
      <c r="N282" s="198"/>
      <c r="O282" s="198"/>
      <c r="P282" s="76"/>
      <c r="Q282" s="76"/>
      <c r="R282" s="76"/>
      <c r="S282" s="22">
        <f>U282</f>
        <v>0</v>
      </c>
      <c r="T282" s="22"/>
      <c r="U282" s="22">
        <v>0</v>
      </c>
      <c r="V282" s="76"/>
      <c r="W282" s="76"/>
      <c r="X282" s="76"/>
      <c r="Y282" s="113"/>
    </row>
    <row r="283" spans="1:27" ht="12.75" customHeight="1">
      <c r="A283" s="17"/>
      <c r="B283" s="19"/>
      <c r="C283" s="19"/>
      <c r="D283" s="39"/>
      <c r="E283" s="40" t="s">
        <v>339</v>
      </c>
      <c r="F283" s="90" t="s">
        <v>338</v>
      </c>
      <c r="G283" s="32">
        <f>H283+I283</f>
        <v>0</v>
      </c>
      <c r="H283" s="32"/>
      <c r="I283" s="32">
        <v>0</v>
      </c>
      <c r="J283" s="32">
        <f>L283</f>
        <v>0</v>
      </c>
      <c r="K283" s="32"/>
      <c r="L283" s="32">
        <v>0</v>
      </c>
      <c r="M283" s="199">
        <f t="shared" si="73"/>
        <v>0</v>
      </c>
      <c r="N283" s="199"/>
      <c r="O283" s="199">
        <v>0</v>
      </c>
      <c r="P283" s="76">
        <f t="shared" si="70"/>
        <v>0</v>
      </c>
      <c r="Q283" s="76">
        <f t="shared" si="71"/>
        <v>0</v>
      </c>
      <c r="R283" s="76">
        <f t="shared" si="72"/>
        <v>0</v>
      </c>
      <c r="S283" s="22">
        <f>U283</f>
        <v>150000</v>
      </c>
      <c r="T283" s="22"/>
      <c r="U283" s="22">
        <v>150000</v>
      </c>
      <c r="V283" s="22"/>
      <c r="W283" s="22"/>
      <c r="X283" s="22"/>
      <c r="Y283" s="48"/>
    </row>
    <row r="284" spans="1:27" ht="12.75" customHeight="1">
      <c r="A284" s="17"/>
      <c r="B284" s="19"/>
      <c r="C284" s="19"/>
      <c r="D284" s="39"/>
      <c r="E284" s="96" t="s">
        <v>444</v>
      </c>
      <c r="F284" s="97" t="s">
        <v>346</v>
      </c>
      <c r="G284" s="52">
        <f>I284</f>
        <v>990</v>
      </c>
      <c r="H284" s="52"/>
      <c r="I284" s="52">
        <v>990</v>
      </c>
      <c r="J284" s="32"/>
      <c r="K284" s="32"/>
      <c r="L284" s="32"/>
      <c r="M284" s="199"/>
      <c r="N284" s="199"/>
      <c r="O284" s="199"/>
      <c r="P284" s="76"/>
      <c r="Q284" s="76"/>
      <c r="R284" s="76"/>
      <c r="S284" s="22"/>
      <c r="T284" s="22"/>
      <c r="U284" s="22"/>
      <c r="V284" s="22"/>
      <c r="W284" s="22"/>
      <c r="X284" s="22"/>
      <c r="Y284" s="48"/>
    </row>
    <row r="285" spans="1:27" s="74" customFormat="1" ht="12.75" customHeight="1">
      <c r="A285" s="114" t="s">
        <v>249</v>
      </c>
      <c r="B285" s="103" t="s">
        <v>238</v>
      </c>
      <c r="C285" s="103" t="s">
        <v>191</v>
      </c>
      <c r="D285" s="103" t="s">
        <v>178</v>
      </c>
      <c r="E285" s="115" t="s">
        <v>250</v>
      </c>
      <c r="F285" s="116"/>
      <c r="G285" s="117">
        <f>H285+I285</f>
        <v>139848</v>
      </c>
      <c r="H285" s="117">
        <f>H287</f>
        <v>139630</v>
      </c>
      <c r="I285" s="117">
        <f>I287</f>
        <v>218</v>
      </c>
      <c r="J285" s="117">
        <f>K285+L285</f>
        <v>207666.9</v>
      </c>
      <c r="K285" s="117">
        <f>K287</f>
        <v>207666.9</v>
      </c>
      <c r="L285" s="117"/>
      <c r="M285" s="198">
        <f t="shared" si="73"/>
        <v>194731.6</v>
      </c>
      <c r="N285" s="198">
        <f>N287</f>
        <v>194731.6</v>
      </c>
      <c r="O285" s="198">
        <f>O292+O294</f>
        <v>0</v>
      </c>
      <c r="P285" s="76">
        <f>M285-J285</f>
        <v>-12935.299999999988</v>
      </c>
      <c r="Q285" s="76">
        <f>N285-K285</f>
        <v>-12935.299999999988</v>
      </c>
      <c r="R285" s="76">
        <f>O285-L285</f>
        <v>0</v>
      </c>
      <c r="S285" s="76">
        <f>T285+U285</f>
        <v>202828.3</v>
      </c>
      <c r="T285" s="76">
        <f>T287</f>
        <v>202828.3</v>
      </c>
      <c r="U285" s="76">
        <f>U287</f>
        <v>0</v>
      </c>
      <c r="V285" s="76">
        <f>V287</f>
        <v>217957.9</v>
      </c>
      <c r="W285" s="76">
        <f>W287</f>
        <v>217957.9</v>
      </c>
      <c r="X285" s="76">
        <f>X287</f>
        <v>0</v>
      </c>
      <c r="Y285" s="118"/>
    </row>
    <row r="286" spans="1:27" ht="12.75" customHeight="1">
      <c r="A286" s="17"/>
      <c r="B286" s="19"/>
      <c r="C286" s="19"/>
      <c r="D286" s="39"/>
      <c r="E286" s="40" t="s">
        <v>4</v>
      </c>
      <c r="F286" s="90"/>
      <c r="G286" s="39"/>
      <c r="H286" s="39"/>
      <c r="I286" s="39"/>
      <c r="J286" s="39"/>
      <c r="K286" s="39"/>
      <c r="L286" s="39"/>
      <c r="M286" s="199"/>
      <c r="N286" s="199"/>
      <c r="O286" s="199"/>
      <c r="P286" s="76"/>
      <c r="Q286" s="76"/>
      <c r="R286" s="76"/>
      <c r="S286" s="22"/>
      <c r="T286" s="22"/>
      <c r="U286" s="22"/>
      <c r="V286" s="22"/>
      <c r="W286" s="22"/>
      <c r="X286" s="22"/>
      <c r="Y286" s="48"/>
    </row>
    <row r="287" spans="1:27" s="77" customFormat="1" ht="25.5" customHeight="1">
      <c r="A287" s="120"/>
      <c r="B287" s="75"/>
      <c r="C287" s="75"/>
      <c r="D287" s="112"/>
      <c r="E287" s="119" t="s">
        <v>387</v>
      </c>
      <c r="F287" s="121"/>
      <c r="G287" s="122">
        <f t="shared" ref="G287:G295" si="74">H287+I287</f>
        <v>139848</v>
      </c>
      <c r="H287" s="122">
        <f>H288+H289+H290</f>
        <v>139630</v>
      </c>
      <c r="I287" s="122">
        <f>I292+I293+I294</f>
        <v>218</v>
      </c>
      <c r="J287" s="122">
        <f>K287+L287</f>
        <v>207666.9</v>
      </c>
      <c r="K287" s="122">
        <f>K288+K289+K290+K291</f>
        <v>207666.9</v>
      </c>
      <c r="L287" s="122"/>
      <c r="M287" s="198">
        <f t="shared" si="73"/>
        <v>194731.6</v>
      </c>
      <c r="N287" s="198">
        <f>N288+N289+N290+N291</f>
        <v>194731.6</v>
      </c>
      <c r="O287" s="198"/>
      <c r="P287" s="76">
        <f t="shared" ref="P287:P297" si="75">M287-J287</f>
        <v>-12935.299999999988</v>
      </c>
      <c r="Q287" s="76">
        <f t="shared" ref="Q287:Q297" si="76">N287-K287</f>
        <v>-12935.299999999988</v>
      </c>
      <c r="R287" s="76">
        <f t="shared" ref="R287:R297" si="77">O287-L287</f>
        <v>0</v>
      </c>
      <c r="S287" s="76">
        <f>T287+U287</f>
        <v>202828.3</v>
      </c>
      <c r="T287" s="76">
        <f>T288+T289+T290</f>
        <v>202828.3</v>
      </c>
      <c r="U287" s="76">
        <f>U292</f>
        <v>0</v>
      </c>
      <c r="V287" s="76">
        <f>W287+X287</f>
        <v>217957.9</v>
      </c>
      <c r="W287" s="76">
        <f>W288+W289+W290</f>
        <v>217957.9</v>
      </c>
      <c r="X287" s="76">
        <f>X292</f>
        <v>0</v>
      </c>
      <c r="Y287" s="113"/>
    </row>
    <row r="288" spans="1:27" ht="44.25" customHeight="1">
      <c r="A288" s="17"/>
      <c r="B288" s="19"/>
      <c r="C288" s="19"/>
      <c r="D288" s="39"/>
      <c r="E288" s="42" t="s">
        <v>325</v>
      </c>
      <c r="F288" s="90" t="s">
        <v>326</v>
      </c>
      <c r="G288" s="10">
        <f t="shared" si="74"/>
        <v>136449.9</v>
      </c>
      <c r="H288" s="10">
        <v>136449.9</v>
      </c>
      <c r="I288" s="32"/>
      <c r="J288" s="50">
        <f>K288</f>
        <v>175666.9</v>
      </c>
      <c r="K288" s="50">
        <v>175666.9</v>
      </c>
      <c r="L288" s="32"/>
      <c r="M288" s="199">
        <f t="shared" si="73"/>
        <v>169731.6</v>
      </c>
      <c r="N288" s="199">
        <v>169731.6</v>
      </c>
      <c r="O288" s="199"/>
      <c r="P288" s="76">
        <f t="shared" si="75"/>
        <v>-5935.2999999999884</v>
      </c>
      <c r="Q288" s="76">
        <f t="shared" si="76"/>
        <v>-5935.2999999999884</v>
      </c>
      <c r="R288" s="76">
        <f t="shared" si="77"/>
        <v>0</v>
      </c>
      <c r="S288" s="22">
        <f>T288</f>
        <v>170828.3</v>
      </c>
      <c r="T288" s="161">
        <v>170828.3</v>
      </c>
      <c r="U288" s="22">
        <v>0</v>
      </c>
      <c r="V288" s="22">
        <f>W288</f>
        <v>171957.9</v>
      </c>
      <c r="W288" s="161">
        <v>171957.9</v>
      </c>
      <c r="X288" s="161"/>
      <c r="Y288" s="167" t="s">
        <v>543</v>
      </c>
      <c r="AA288" s="5"/>
    </row>
    <row r="289" spans="1:25" ht="24" customHeight="1">
      <c r="A289" s="17"/>
      <c r="B289" s="19"/>
      <c r="C289" s="19"/>
      <c r="D289" s="39"/>
      <c r="E289" s="96" t="s">
        <v>443</v>
      </c>
      <c r="F289" s="97" t="s">
        <v>327</v>
      </c>
      <c r="G289" s="10">
        <f t="shared" si="74"/>
        <v>1677</v>
      </c>
      <c r="H289" s="10">
        <v>1677</v>
      </c>
      <c r="I289" s="32"/>
      <c r="J289" s="50">
        <f>K289</f>
        <v>25000</v>
      </c>
      <c r="K289" s="50">
        <v>25000</v>
      </c>
      <c r="L289" s="32"/>
      <c r="M289" s="199">
        <f t="shared" si="73"/>
        <v>20000</v>
      </c>
      <c r="N289" s="199">
        <v>20000</v>
      </c>
      <c r="O289" s="199"/>
      <c r="P289" s="76">
        <f t="shared" si="75"/>
        <v>-5000</v>
      </c>
      <c r="Q289" s="76">
        <f t="shared" si="76"/>
        <v>-5000</v>
      </c>
      <c r="R289" s="76">
        <f t="shared" si="77"/>
        <v>0</v>
      </c>
      <c r="S289" s="22">
        <f>T289</f>
        <v>25000</v>
      </c>
      <c r="T289" s="22">
        <v>25000</v>
      </c>
      <c r="U289" s="22"/>
      <c r="V289" s="22">
        <f>W289</f>
        <v>30000</v>
      </c>
      <c r="W289" s="22">
        <v>30000</v>
      </c>
      <c r="X289" s="22"/>
      <c r="Y289" s="48"/>
    </row>
    <row r="290" spans="1:25" ht="24" customHeight="1">
      <c r="A290" s="17"/>
      <c r="B290" s="19"/>
      <c r="C290" s="19"/>
      <c r="D290" s="39"/>
      <c r="E290" s="96" t="s">
        <v>414</v>
      </c>
      <c r="F290" s="97" t="s">
        <v>415</v>
      </c>
      <c r="G290" s="50">
        <f t="shared" si="74"/>
        <v>1503.1</v>
      </c>
      <c r="H290" s="50">
        <v>1503.1</v>
      </c>
      <c r="I290" s="52"/>
      <c r="J290" s="50">
        <f>K290</f>
        <v>7000</v>
      </c>
      <c r="K290" s="50">
        <v>7000</v>
      </c>
      <c r="L290" s="32"/>
      <c r="M290" s="199">
        <f t="shared" si="73"/>
        <v>5000</v>
      </c>
      <c r="N290" s="199">
        <v>5000</v>
      </c>
      <c r="O290" s="199"/>
      <c r="P290" s="76">
        <f t="shared" si="75"/>
        <v>-2000</v>
      </c>
      <c r="Q290" s="76">
        <f t="shared" si="76"/>
        <v>-2000</v>
      </c>
      <c r="R290" s="76">
        <f t="shared" si="77"/>
        <v>0</v>
      </c>
      <c r="S290" s="22">
        <f>T290</f>
        <v>7000</v>
      </c>
      <c r="T290" s="22">
        <v>7000</v>
      </c>
      <c r="U290" s="22"/>
      <c r="V290" s="22">
        <f>W290</f>
        <v>16000</v>
      </c>
      <c r="W290" s="22">
        <v>16000</v>
      </c>
      <c r="X290" s="22"/>
      <c r="Y290" s="48"/>
    </row>
    <row r="291" spans="1:25" ht="16.5" customHeight="1">
      <c r="A291" s="17"/>
      <c r="B291" s="19"/>
      <c r="C291" s="19"/>
      <c r="D291" s="39"/>
      <c r="E291" s="197" t="s">
        <v>507</v>
      </c>
      <c r="F291" s="97">
        <v>4657</v>
      </c>
      <c r="G291" s="50"/>
      <c r="H291" s="50"/>
      <c r="I291" s="52"/>
      <c r="J291" s="50">
        <f>K291</f>
        <v>0</v>
      </c>
      <c r="K291" s="50">
        <v>0</v>
      </c>
      <c r="L291" s="32"/>
      <c r="M291" s="199">
        <f t="shared" si="73"/>
        <v>0</v>
      </c>
      <c r="N291" s="199">
        <v>0</v>
      </c>
      <c r="O291" s="199"/>
      <c r="P291" s="76"/>
      <c r="Q291" s="76">
        <f t="shared" si="76"/>
        <v>0</v>
      </c>
      <c r="R291" s="76"/>
      <c r="S291" s="22"/>
      <c r="T291" s="22"/>
      <c r="U291" s="22"/>
      <c r="V291" s="22"/>
      <c r="W291" s="22"/>
      <c r="X291" s="22"/>
      <c r="Y291" s="48"/>
    </row>
    <row r="292" spans="1:25" ht="18.75" customHeight="1">
      <c r="A292" s="17"/>
      <c r="B292" s="19"/>
      <c r="C292" s="19"/>
      <c r="D292" s="39"/>
      <c r="E292" s="42" t="s">
        <v>339</v>
      </c>
      <c r="F292" s="88" t="s">
        <v>338</v>
      </c>
      <c r="G292" s="50">
        <f>I292</f>
        <v>218</v>
      </c>
      <c r="H292" s="50"/>
      <c r="I292" s="52">
        <v>218</v>
      </c>
      <c r="J292" s="50"/>
      <c r="K292" s="50"/>
      <c r="L292" s="32"/>
      <c r="M292" s="199">
        <f>O292</f>
        <v>0</v>
      </c>
      <c r="N292" s="199"/>
      <c r="O292" s="199">
        <v>0</v>
      </c>
      <c r="P292" s="76"/>
      <c r="Q292" s="76"/>
      <c r="R292" s="76"/>
      <c r="S292" s="22">
        <f>U292</f>
        <v>0</v>
      </c>
      <c r="T292" s="22"/>
      <c r="U292" s="22">
        <v>0</v>
      </c>
      <c r="V292" s="22">
        <f>X292</f>
        <v>0</v>
      </c>
      <c r="W292" s="22"/>
      <c r="X292" s="22">
        <v>0</v>
      </c>
      <c r="Y292" s="48"/>
    </row>
    <row r="293" spans="1:25" ht="18.75" customHeight="1">
      <c r="A293" s="17"/>
      <c r="B293" s="19"/>
      <c r="C293" s="19"/>
      <c r="D293" s="39"/>
      <c r="E293" s="40" t="s">
        <v>344</v>
      </c>
      <c r="F293" s="90" t="s">
        <v>345</v>
      </c>
      <c r="G293" s="50">
        <f>I293</f>
        <v>0</v>
      </c>
      <c r="H293" s="50"/>
      <c r="I293" s="52">
        <v>0</v>
      </c>
      <c r="J293" s="50"/>
      <c r="K293" s="50"/>
      <c r="L293" s="32"/>
      <c r="M293" s="199"/>
      <c r="N293" s="199"/>
      <c r="O293" s="199"/>
      <c r="P293" s="76"/>
      <c r="Q293" s="76"/>
      <c r="R293" s="76"/>
      <c r="S293" s="22"/>
      <c r="T293" s="22"/>
      <c r="U293" s="22"/>
      <c r="V293" s="22"/>
      <c r="W293" s="22"/>
      <c r="X293" s="22"/>
      <c r="Y293" s="48"/>
    </row>
    <row r="294" spans="1:25" ht="15" customHeight="1">
      <c r="A294" s="17"/>
      <c r="B294" s="19"/>
      <c r="C294" s="19"/>
      <c r="D294" s="39"/>
      <c r="E294" s="96" t="s">
        <v>444</v>
      </c>
      <c r="F294" s="97" t="s">
        <v>346</v>
      </c>
      <c r="G294" s="50">
        <f t="shared" si="74"/>
        <v>0</v>
      </c>
      <c r="H294" s="50"/>
      <c r="I294" s="52">
        <v>0</v>
      </c>
      <c r="J294" s="32"/>
      <c r="K294" s="32"/>
      <c r="L294" s="32"/>
      <c r="M294" s="199">
        <f>O294</f>
        <v>0</v>
      </c>
      <c r="N294" s="199"/>
      <c r="O294" s="199">
        <v>0</v>
      </c>
      <c r="P294" s="76">
        <f t="shared" si="75"/>
        <v>0</v>
      </c>
      <c r="Q294" s="76">
        <f t="shared" si="76"/>
        <v>0</v>
      </c>
      <c r="R294" s="76">
        <f t="shared" si="77"/>
        <v>0</v>
      </c>
      <c r="S294" s="22"/>
      <c r="T294" s="22"/>
      <c r="U294" s="22"/>
      <c r="V294" s="22"/>
      <c r="W294" s="22"/>
      <c r="X294" s="22"/>
      <c r="Y294" s="48"/>
    </row>
    <row r="295" spans="1:25" s="74" customFormat="1" ht="18.75" customHeight="1">
      <c r="A295" s="299" t="s">
        <v>251</v>
      </c>
      <c r="B295" s="272" t="s">
        <v>238</v>
      </c>
      <c r="C295" s="272" t="s">
        <v>191</v>
      </c>
      <c r="D295" s="272" t="s">
        <v>198</v>
      </c>
      <c r="E295" s="300" t="s">
        <v>252</v>
      </c>
      <c r="F295" s="301"/>
      <c r="G295" s="302">
        <f t="shared" si="74"/>
        <v>120292.64999999998</v>
      </c>
      <c r="H295" s="302">
        <f>H297</f>
        <v>104974.97999999998</v>
      </c>
      <c r="I295" s="302">
        <f>I297</f>
        <v>15317.67</v>
      </c>
      <c r="J295" s="302">
        <f>K295+L295</f>
        <v>118977.9</v>
      </c>
      <c r="K295" s="302">
        <f>K297</f>
        <v>118977.9</v>
      </c>
      <c r="L295" s="302">
        <f>L297</f>
        <v>0</v>
      </c>
      <c r="M295" s="238">
        <f t="shared" si="73"/>
        <v>123386.6</v>
      </c>
      <c r="N295" s="238">
        <f>N297</f>
        <v>123386.6</v>
      </c>
      <c r="O295" s="238">
        <f>O297</f>
        <v>0</v>
      </c>
      <c r="P295" s="239">
        <f t="shared" si="75"/>
        <v>4408.7000000000116</v>
      </c>
      <c r="Q295" s="239">
        <f t="shared" si="76"/>
        <v>4408.7000000000116</v>
      </c>
      <c r="R295" s="239">
        <f t="shared" si="77"/>
        <v>0</v>
      </c>
      <c r="S295" s="239">
        <f t="shared" ref="S295:X295" si="78">S297</f>
        <v>955298.5</v>
      </c>
      <c r="T295" s="239">
        <f t="shared" si="78"/>
        <v>135298.5</v>
      </c>
      <c r="U295" s="239">
        <f t="shared" si="78"/>
        <v>820000</v>
      </c>
      <c r="V295" s="239">
        <f t="shared" si="78"/>
        <v>663413.80000000005</v>
      </c>
      <c r="W295" s="239">
        <f t="shared" si="78"/>
        <v>263413.8</v>
      </c>
      <c r="X295" s="239">
        <f t="shared" si="78"/>
        <v>400000</v>
      </c>
      <c r="Y295" s="303"/>
    </row>
    <row r="296" spans="1:25" ht="13.5" customHeight="1">
      <c r="A296" s="17"/>
      <c r="B296" s="19"/>
      <c r="C296" s="19"/>
      <c r="D296" s="39"/>
      <c r="E296" s="40" t="s">
        <v>4</v>
      </c>
      <c r="F296" s="90"/>
      <c r="G296" s="39"/>
      <c r="H296" s="39"/>
      <c r="I296" s="39"/>
      <c r="J296" s="39"/>
      <c r="K296" s="39"/>
      <c r="L296" s="39"/>
      <c r="M296" s="199"/>
      <c r="N296" s="199"/>
      <c r="O296" s="199"/>
      <c r="P296" s="76"/>
      <c r="Q296" s="76"/>
      <c r="R296" s="76"/>
      <c r="S296" s="22"/>
      <c r="T296" s="22"/>
      <c r="U296" s="22"/>
      <c r="V296" s="22"/>
      <c r="W296" s="22"/>
      <c r="X296" s="22"/>
      <c r="Y296" s="48"/>
    </row>
    <row r="297" spans="1:25" s="77" customFormat="1" ht="15.75" customHeight="1">
      <c r="A297" s="120"/>
      <c r="B297" s="75"/>
      <c r="C297" s="75"/>
      <c r="D297" s="112"/>
      <c r="E297" s="119" t="s">
        <v>467</v>
      </c>
      <c r="F297" s="121"/>
      <c r="G297" s="122">
        <f>H297+I297</f>
        <v>120292.64999999998</v>
      </c>
      <c r="H297" s="122">
        <f>H298+H299+H300+H301+H302+H303+H304+H305+H306+H307+H309+H310</f>
        <v>104974.97999999998</v>
      </c>
      <c r="I297" s="122">
        <f>I311+I312+I313+I314</f>
        <v>15317.67</v>
      </c>
      <c r="J297" s="122">
        <f>K297+L297</f>
        <v>118977.9</v>
      </c>
      <c r="K297" s="122">
        <f>K298+K299+K300+K301+K302+K304+K305+K306+K307+K308+K309+K310</f>
        <v>118977.9</v>
      </c>
      <c r="L297" s="122">
        <f>L311</f>
        <v>0</v>
      </c>
      <c r="M297" s="198">
        <f t="shared" si="73"/>
        <v>123386.6</v>
      </c>
      <c r="N297" s="198">
        <f>N299+N301+N302+N304+N305+N306+N307+N310</f>
        <v>123386.6</v>
      </c>
      <c r="O297" s="198">
        <f>O311+O312</f>
        <v>0</v>
      </c>
      <c r="P297" s="76">
        <f t="shared" si="75"/>
        <v>4408.7000000000116</v>
      </c>
      <c r="Q297" s="76">
        <f t="shared" si="76"/>
        <v>4408.7000000000116</v>
      </c>
      <c r="R297" s="76">
        <f t="shared" si="77"/>
        <v>0</v>
      </c>
      <c r="S297" s="76">
        <f>T297+U297</f>
        <v>955298.5</v>
      </c>
      <c r="T297" s="76">
        <f>T299+T301+T302+T304+T305+T306+T307+T310</f>
        <v>135298.5</v>
      </c>
      <c r="U297" s="76">
        <f>U311+U312</f>
        <v>820000</v>
      </c>
      <c r="V297" s="76">
        <f>W297+X297</f>
        <v>663413.80000000005</v>
      </c>
      <c r="W297" s="76">
        <f>W299+W301+W302+W304+W305+W306+W307+W309+W310</f>
        <v>263413.8</v>
      </c>
      <c r="X297" s="76">
        <f>X311</f>
        <v>400000</v>
      </c>
      <c r="Y297" s="113"/>
    </row>
    <row r="298" spans="1:25" s="77" customFormat="1" ht="15.75" customHeight="1">
      <c r="A298" s="120"/>
      <c r="B298" s="75"/>
      <c r="C298" s="75"/>
      <c r="D298" s="112"/>
      <c r="E298" s="96" t="s">
        <v>446</v>
      </c>
      <c r="F298" s="97" t="s">
        <v>294</v>
      </c>
      <c r="G298" s="35">
        <f>H298</f>
        <v>990</v>
      </c>
      <c r="H298" s="35">
        <v>990</v>
      </c>
      <c r="I298" s="122"/>
      <c r="J298" s="35">
        <f>K298</f>
        <v>1000</v>
      </c>
      <c r="K298" s="35">
        <v>1000</v>
      </c>
      <c r="L298" s="122"/>
      <c r="M298" s="199">
        <f>N298</f>
        <v>0</v>
      </c>
      <c r="N298" s="199">
        <v>0</v>
      </c>
      <c r="O298" s="198"/>
      <c r="P298" s="76"/>
      <c r="Q298" s="76"/>
      <c r="R298" s="76"/>
      <c r="S298" s="76"/>
      <c r="T298" s="76"/>
      <c r="U298" s="76"/>
      <c r="V298" s="76"/>
      <c r="W298" s="76"/>
      <c r="X298" s="76"/>
      <c r="Y298" s="113"/>
    </row>
    <row r="299" spans="1:25" ht="12.75" customHeight="1">
      <c r="A299" s="17"/>
      <c r="B299" s="19"/>
      <c r="C299" s="19"/>
      <c r="D299" s="39"/>
      <c r="E299" s="96" t="s">
        <v>457</v>
      </c>
      <c r="F299" s="97" t="s">
        <v>305</v>
      </c>
      <c r="G299" s="52">
        <f>H299+I299</f>
        <v>1637.9</v>
      </c>
      <c r="H299" s="52">
        <v>1637.9</v>
      </c>
      <c r="I299" s="32"/>
      <c r="J299" s="52">
        <f>K299</f>
        <v>2000</v>
      </c>
      <c r="K299" s="52">
        <v>2000</v>
      </c>
      <c r="L299" s="32"/>
      <c r="M299" s="199">
        <f t="shared" si="73"/>
        <v>2000</v>
      </c>
      <c r="N299" s="199">
        <v>2000</v>
      </c>
      <c r="O299" s="199"/>
      <c r="P299" s="76">
        <f t="shared" ref="P299:P315" si="79">M299-J299</f>
        <v>0</v>
      </c>
      <c r="Q299" s="76">
        <f t="shared" ref="Q299:Q315" si="80">N299-K299</f>
        <v>0</v>
      </c>
      <c r="R299" s="76">
        <f t="shared" ref="R299:R315" si="81">O299-L299</f>
        <v>0</v>
      </c>
      <c r="S299" s="22">
        <f t="shared" ref="S299:S310" si="82">T299</f>
        <v>2300</v>
      </c>
      <c r="T299" s="22">
        <v>2300</v>
      </c>
      <c r="U299" s="22"/>
      <c r="V299" s="22">
        <f t="shared" ref="V299:V309" si="83">W299</f>
        <v>2300</v>
      </c>
      <c r="W299" s="22">
        <v>2300</v>
      </c>
      <c r="X299" s="22"/>
      <c r="Y299" s="48"/>
    </row>
    <row r="300" spans="1:25" ht="12.75" customHeight="1">
      <c r="A300" s="17"/>
      <c r="B300" s="19"/>
      <c r="C300" s="19"/>
      <c r="D300" s="39"/>
      <c r="E300" s="376" t="s">
        <v>537</v>
      </c>
      <c r="F300" s="377" t="s">
        <v>538</v>
      </c>
      <c r="G300" s="52"/>
      <c r="H300" s="52">
        <v>1593.9</v>
      </c>
      <c r="I300" s="32"/>
      <c r="J300" s="52">
        <f>K300</f>
        <v>3000</v>
      </c>
      <c r="K300" s="52">
        <v>3000</v>
      </c>
      <c r="L300" s="32"/>
      <c r="M300" s="199"/>
      <c r="N300" s="199"/>
      <c r="O300" s="199"/>
      <c r="P300" s="76"/>
      <c r="Q300" s="76"/>
      <c r="R300" s="76"/>
      <c r="S300" s="22"/>
      <c r="T300" s="22"/>
      <c r="U300" s="22"/>
      <c r="V300" s="22"/>
      <c r="W300" s="22"/>
      <c r="X300" s="22"/>
      <c r="Y300" s="48"/>
    </row>
    <row r="301" spans="1:25" ht="12.75" customHeight="1">
      <c r="A301" s="17"/>
      <c r="B301" s="19"/>
      <c r="C301" s="19"/>
      <c r="D301" s="39"/>
      <c r="E301" s="96" t="s">
        <v>454</v>
      </c>
      <c r="F301" s="97" t="s">
        <v>309</v>
      </c>
      <c r="G301" s="84">
        <f t="shared" ref="G301:G314" si="84">H301+I301</f>
        <v>8502.75</v>
      </c>
      <c r="H301" s="32">
        <v>8502.75</v>
      </c>
      <c r="I301" s="32"/>
      <c r="J301" s="52">
        <f t="shared" ref="J301:J310" si="85">K301</f>
        <v>10000</v>
      </c>
      <c r="K301" s="52">
        <v>10000</v>
      </c>
      <c r="L301" s="32"/>
      <c r="M301" s="199">
        <f t="shared" si="73"/>
        <v>5000</v>
      </c>
      <c r="N301" s="199">
        <v>5000</v>
      </c>
      <c r="O301" s="199"/>
      <c r="P301" s="76">
        <f t="shared" si="79"/>
        <v>-5000</v>
      </c>
      <c r="Q301" s="76">
        <f t="shared" si="80"/>
        <v>-5000</v>
      </c>
      <c r="R301" s="76">
        <f t="shared" si="81"/>
        <v>0</v>
      </c>
      <c r="S301" s="22">
        <f t="shared" si="82"/>
        <v>5000</v>
      </c>
      <c r="T301" s="22">
        <v>5000</v>
      </c>
      <c r="U301" s="22"/>
      <c r="V301" s="22">
        <f t="shared" si="83"/>
        <v>5000</v>
      </c>
      <c r="W301" s="22">
        <v>5000</v>
      </c>
      <c r="X301" s="22"/>
      <c r="Y301" s="48"/>
    </row>
    <row r="302" spans="1:25" ht="12.75" customHeight="1">
      <c r="A302" s="17"/>
      <c r="B302" s="19"/>
      <c r="C302" s="19"/>
      <c r="D302" s="39"/>
      <c r="E302" s="347" t="s">
        <v>310</v>
      </c>
      <c r="F302" s="90" t="s">
        <v>311</v>
      </c>
      <c r="G302" s="52">
        <f t="shared" si="84"/>
        <v>37396.65</v>
      </c>
      <c r="H302" s="32">
        <v>37396.65</v>
      </c>
      <c r="I302" s="32"/>
      <c r="J302" s="52">
        <f t="shared" si="85"/>
        <v>35000</v>
      </c>
      <c r="K302" s="52">
        <v>35000</v>
      </c>
      <c r="L302" s="32"/>
      <c r="M302" s="199">
        <f t="shared" si="73"/>
        <v>35000</v>
      </c>
      <c r="N302" s="199">
        <v>35000</v>
      </c>
      <c r="O302" s="199"/>
      <c r="P302" s="76">
        <f t="shared" si="79"/>
        <v>0</v>
      </c>
      <c r="Q302" s="76">
        <f t="shared" si="80"/>
        <v>0</v>
      </c>
      <c r="R302" s="76">
        <f t="shared" si="81"/>
        <v>0</v>
      </c>
      <c r="S302" s="22">
        <f t="shared" si="82"/>
        <v>45000</v>
      </c>
      <c r="T302" s="22">
        <v>45000</v>
      </c>
      <c r="U302" s="22"/>
      <c r="V302" s="22">
        <f t="shared" si="83"/>
        <v>170000</v>
      </c>
      <c r="W302" s="22">
        <v>170000</v>
      </c>
      <c r="X302" s="22"/>
      <c r="Y302" s="48"/>
    </row>
    <row r="303" spans="1:25" ht="12.75" customHeight="1">
      <c r="A303" s="17"/>
      <c r="B303" s="19"/>
      <c r="C303" s="19"/>
      <c r="D303" s="39"/>
      <c r="E303" s="349" t="s">
        <v>313</v>
      </c>
      <c r="F303" s="88" t="s">
        <v>312</v>
      </c>
      <c r="G303" s="52">
        <f>H303</f>
        <v>0</v>
      </c>
      <c r="H303" s="32">
        <v>0</v>
      </c>
      <c r="I303" s="32"/>
      <c r="J303" s="52"/>
      <c r="K303" s="52"/>
      <c r="L303" s="32"/>
      <c r="M303" s="199"/>
      <c r="N303" s="199"/>
      <c r="O303" s="199"/>
      <c r="P303" s="76"/>
      <c r="Q303" s="76"/>
      <c r="R303" s="76"/>
      <c r="S303" s="22"/>
      <c r="T303" s="22"/>
      <c r="U303" s="22"/>
      <c r="V303" s="22"/>
      <c r="W303" s="22"/>
      <c r="X303" s="22"/>
      <c r="Y303" s="48"/>
    </row>
    <row r="304" spans="1:25" ht="12.75" customHeight="1">
      <c r="A304" s="17"/>
      <c r="B304" s="19"/>
      <c r="C304" s="19"/>
      <c r="D304" s="39"/>
      <c r="E304" s="347" t="s">
        <v>319</v>
      </c>
      <c r="F304" s="90" t="s">
        <v>318</v>
      </c>
      <c r="G304" s="52">
        <f>H304</f>
        <v>928.2</v>
      </c>
      <c r="H304" s="32">
        <v>928.2</v>
      </c>
      <c r="I304" s="32"/>
      <c r="J304" s="52">
        <f>K304</f>
        <v>1500</v>
      </c>
      <c r="K304" s="52">
        <v>1500</v>
      </c>
      <c r="L304" s="32"/>
      <c r="M304" s="199">
        <f t="shared" si="73"/>
        <v>1500</v>
      </c>
      <c r="N304" s="199">
        <v>1500</v>
      </c>
      <c r="O304" s="199"/>
      <c r="P304" s="76">
        <f t="shared" si="79"/>
        <v>0</v>
      </c>
      <c r="Q304" s="76">
        <f t="shared" si="80"/>
        <v>0</v>
      </c>
      <c r="R304" s="76">
        <f t="shared" si="81"/>
        <v>0</v>
      </c>
      <c r="S304" s="22">
        <f t="shared" si="82"/>
        <v>2500</v>
      </c>
      <c r="T304" s="22">
        <v>2500</v>
      </c>
      <c r="U304" s="22"/>
      <c r="V304" s="22">
        <f t="shared" si="83"/>
        <v>2500</v>
      </c>
      <c r="W304" s="22">
        <v>2500</v>
      </c>
      <c r="X304" s="22"/>
      <c r="Y304" s="48"/>
    </row>
    <row r="305" spans="1:25" ht="12.75" customHeight="1">
      <c r="A305" s="17"/>
      <c r="B305" s="19"/>
      <c r="C305" s="19"/>
      <c r="D305" s="39"/>
      <c r="E305" s="347" t="s">
        <v>323</v>
      </c>
      <c r="F305" s="90" t="s">
        <v>322</v>
      </c>
      <c r="G305" s="84">
        <f t="shared" si="84"/>
        <v>3105.23</v>
      </c>
      <c r="H305" s="32">
        <v>3105.23</v>
      </c>
      <c r="I305" s="32"/>
      <c r="J305" s="52">
        <f t="shared" si="85"/>
        <v>2500</v>
      </c>
      <c r="K305" s="52">
        <v>2500</v>
      </c>
      <c r="L305" s="32"/>
      <c r="M305" s="199">
        <f t="shared" si="73"/>
        <v>4500</v>
      </c>
      <c r="N305" s="199">
        <v>4500</v>
      </c>
      <c r="O305" s="199"/>
      <c r="P305" s="76">
        <f t="shared" si="79"/>
        <v>2000</v>
      </c>
      <c r="Q305" s="76">
        <f t="shared" si="80"/>
        <v>2000</v>
      </c>
      <c r="R305" s="76">
        <f t="shared" si="81"/>
        <v>0</v>
      </c>
      <c r="S305" s="22">
        <f t="shared" si="82"/>
        <v>6000</v>
      </c>
      <c r="T305" s="22">
        <v>6000</v>
      </c>
      <c r="U305" s="22"/>
      <c r="V305" s="22">
        <f t="shared" si="83"/>
        <v>6000</v>
      </c>
      <c r="W305" s="22">
        <v>6000</v>
      </c>
      <c r="X305" s="22"/>
      <c r="Y305" s="48"/>
    </row>
    <row r="306" spans="1:25" ht="12.75" customHeight="1">
      <c r="A306" s="17"/>
      <c r="B306" s="19"/>
      <c r="C306" s="19"/>
      <c r="D306" s="39"/>
      <c r="E306" s="96" t="s">
        <v>456</v>
      </c>
      <c r="F306" s="97" t="s">
        <v>324</v>
      </c>
      <c r="G306" s="84">
        <f t="shared" si="84"/>
        <v>6547.95</v>
      </c>
      <c r="H306" s="32">
        <v>6547.95</v>
      </c>
      <c r="I306" s="32"/>
      <c r="J306" s="52">
        <f t="shared" si="85"/>
        <v>5000</v>
      </c>
      <c r="K306" s="52">
        <v>5000</v>
      </c>
      <c r="L306" s="32"/>
      <c r="M306" s="199">
        <f t="shared" si="73"/>
        <v>10000</v>
      </c>
      <c r="N306" s="199">
        <v>10000</v>
      </c>
      <c r="O306" s="199"/>
      <c r="P306" s="76">
        <f t="shared" si="79"/>
        <v>5000</v>
      </c>
      <c r="Q306" s="76">
        <f t="shared" si="80"/>
        <v>5000</v>
      </c>
      <c r="R306" s="76">
        <f t="shared" si="81"/>
        <v>0</v>
      </c>
      <c r="S306" s="22">
        <f t="shared" si="82"/>
        <v>12000</v>
      </c>
      <c r="T306" s="22">
        <v>12000</v>
      </c>
      <c r="U306" s="22"/>
      <c r="V306" s="22">
        <f t="shared" si="83"/>
        <v>12000</v>
      </c>
      <c r="W306" s="22">
        <v>12000</v>
      </c>
      <c r="X306" s="22"/>
      <c r="Y306" s="48"/>
    </row>
    <row r="307" spans="1:25" ht="46.5" customHeight="1">
      <c r="A307" s="17"/>
      <c r="B307" s="19"/>
      <c r="C307" s="19"/>
      <c r="D307" s="39"/>
      <c r="E307" s="42" t="s">
        <v>325</v>
      </c>
      <c r="F307" s="90" t="s">
        <v>326</v>
      </c>
      <c r="G307" s="50">
        <f t="shared" si="84"/>
        <v>19740</v>
      </c>
      <c r="H307" s="10">
        <v>19740</v>
      </c>
      <c r="I307" s="32"/>
      <c r="J307" s="50">
        <f t="shared" si="85"/>
        <v>25227.9</v>
      </c>
      <c r="K307" s="10">
        <v>25227.9</v>
      </c>
      <c r="L307" s="32"/>
      <c r="M307" s="199">
        <f t="shared" si="73"/>
        <v>25386.6</v>
      </c>
      <c r="N307" s="199">
        <v>25386.6</v>
      </c>
      <c r="O307" s="199"/>
      <c r="P307" s="76">
        <f t="shared" si="79"/>
        <v>158.69999999999709</v>
      </c>
      <c r="Q307" s="76">
        <f t="shared" si="80"/>
        <v>158.69999999999709</v>
      </c>
      <c r="R307" s="76">
        <f t="shared" si="81"/>
        <v>0</v>
      </c>
      <c r="S307" s="22">
        <f t="shared" si="82"/>
        <v>25498.5</v>
      </c>
      <c r="T307" s="22">
        <v>25498.5</v>
      </c>
      <c r="U307" s="22"/>
      <c r="V307" s="22">
        <f t="shared" si="83"/>
        <v>25613.8</v>
      </c>
      <c r="W307" s="22">
        <v>25613.8</v>
      </c>
      <c r="X307" s="22"/>
      <c r="Y307" s="167" t="s">
        <v>542</v>
      </c>
    </row>
    <row r="308" spans="1:25" ht="21.75" customHeight="1">
      <c r="A308" s="17"/>
      <c r="B308" s="19"/>
      <c r="C308" s="19"/>
      <c r="D308" s="39"/>
      <c r="E308" s="96" t="s">
        <v>443</v>
      </c>
      <c r="F308" s="88" t="s">
        <v>327</v>
      </c>
      <c r="G308" s="50"/>
      <c r="H308" s="10"/>
      <c r="I308" s="32"/>
      <c r="J308" s="50">
        <f t="shared" si="85"/>
        <v>1950</v>
      </c>
      <c r="K308" s="10">
        <v>1950</v>
      </c>
      <c r="L308" s="32"/>
      <c r="M308" s="199"/>
      <c r="N308" s="199"/>
      <c r="O308" s="199"/>
      <c r="P308" s="76"/>
      <c r="Q308" s="76"/>
      <c r="R308" s="76"/>
      <c r="S308" s="22"/>
      <c r="T308" s="22"/>
      <c r="U308" s="22"/>
      <c r="V308" s="22"/>
      <c r="W308" s="22"/>
      <c r="X308" s="22"/>
      <c r="Y308" s="167"/>
    </row>
    <row r="309" spans="1:25" ht="23.25" customHeight="1">
      <c r="A309" s="17"/>
      <c r="B309" s="19"/>
      <c r="C309" s="19"/>
      <c r="D309" s="39"/>
      <c r="E309" s="96" t="s">
        <v>414</v>
      </c>
      <c r="F309" s="97" t="s">
        <v>415</v>
      </c>
      <c r="G309" s="52">
        <f t="shared" si="84"/>
        <v>338.4</v>
      </c>
      <c r="H309" s="52">
        <v>338.4</v>
      </c>
      <c r="I309" s="32"/>
      <c r="J309" s="52">
        <f t="shared" si="85"/>
        <v>1800</v>
      </c>
      <c r="K309" s="32">
        <v>1800</v>
      </c>
      <c r="L309" s="32"/>
      <c r="M309" s="199">
        <f t="shared" si="73"/>
        <v>3000</v>
      </c>
      <c r="N309" s="199">
        <v>3000</v>
      </c>
      <c r="O309" s="199"/>
      <c r="P309" s="76">
        <f t="shared" si="79"/>
        <v>1200</v>
      </c>
      <c r="Q309" s="76">
        <f t="shared" si="80"/>
        <v>1200</v>
      </c>
      <c r="R309" s="76">
        <f t="shared" si="81"/>
        <v>0</v>
      </c>
      <c r="S309" s="22">
        <f t="shared" si="82"/>
        <v>0</v>
      </c>
      <c r="T309" s="22">
        <v>0</v>
      </c>
      <c r="U309" s="22"/>
      <c r="V309" s="22">
        <f t="shared" si="83"/>
        <v>0</v>
      </c>
      <c r="W309" s="22">
        <v>0</v>
      </c>
      <c r="X309" s="22"/>
      <c r="Y309" s="48"/>
    </row>
    <row r="310" spans="1:25" s="5" customFormat="1" ht="21.75" customHeight="1">
      <c r="A310" s="8"/>
      <c r="B310" s="9"/>
      <c r="C310" s="9"/>
      <c r="D310" s="35"/>
      <c r="E310" s="96" t="s">
        <v>416</v>
      </c>
      <c r="F310" s="97" t="s">
        <v>417</v>
      </c>
      <c r="G310" s="50">
        <f t="shared" si="84"/>
        <v>24194</v>
      </c>
      <c r="H310" s="35">
        <v>24194</v>
      </c>
      <c r="I310" s="43"/>
      <c r="J310" s="50">
        <f t="shared" si="85"/>
        <v>30000</v>
      </c>
      <c r="K310" s="35">
        <v>30000</v>
      </c>
      <c r="L310" s="43"/>
      <c r="M310" s="199">
        <f t="shared" si="73"/>
        <v>40000</v>
      </c>
      <c r="N310" s="199">
        <v>40000</v>
      </c>
      <c r="O310" s="199"/>
      <c r="P310" s="76">
        <f t="shared" si="79"/>
        <v>10000</v>
      </c>
      <c r="Q310" s="76">
        <f t="shared" si="80"/>
        <v>10000</v>
      </c>
      <c r="R310" s="76">
        <f t="shared" si="81"/>
        <v>0</v>
      </c>
      <c r="S310" s="22">
        <f t="shared" si="82"/>
        <v>37000</v>
      </c>
      <c r="T310" s="22">
        <v>37000</v>
      </c>
      <c r="U310" s="22"/>
      <c r="V310" s="22">
        <f>W310</f>
        <v>40000</v>
      </c>
      <c r="W310" s="22">
        <v>40000</v>
      </c>
      <c r="X310" s="22"/>
      <c r="Y310" s="47"/>
    </row>
    <row r="311" spans="1:25" s="5" customFormat="1" ht="21.75" customHeight="1">
      <c r="A311" s="8"/>
      <c r="B311" s="9"/>
      <c r="C311" s="9"/>
      <c r="D311" s="35"/>
      <c r="E311" s="42" t="s">
        <v>339</v>
      </c>
      <c r="F311" s="90" t="s">
        <v>338</v>
      </c>
      <c r="G311" s="50">
        <f>I311</f>
        <v>14246.67</v>
      </c>
      <c r="H311" s="45"/>
      <c r="I311" s="35">
        <v>14246.67</v>
      </c>
      <c r="J311" s="50">
        <f>L311</f>
        <v>0</v>
      </c>
      <c r="K311" s="35"/>
      <c r="L311" s="35">
        <v>0</v>
      </c>
      <c r="M311" s="199">
        <f>O311</f>
        <v>0</v>
      </c>
      <c r="N311" s="199"/>
      <c r="O311" s="199">
        <v>0</v>
      </c>
      <c r="P311" s="76">
        <f t="shared" si="79"/>
        <v>0</v>
      </c>
      <c r="Q311" s="76">
        <f t="shared" si="80"/>
        <v>0</v>
      </c>
      <c r="R311" s="76">
        <f t="shared" si="81"/>
        <v>0</v>
      </c>
      <c r="S311" s="22">
        <f>U311</f>
        <v>420000</v>
      </c>
      <c r="T311" s="22">
        <v>0</v>
      </c>
      <c r="U311" s="22">
        <v>420000</v>
      </c>
      <c r="V311" s="22">
        <f>X311</f>
        <v>400000</v>
      </c>
      <c r="W311" s="22"/>
      <c r="X311" s="22">
        <v>400000</v>
      </c>
      <c r="Y311" s="47"/>
    </row>
    <row r="312" spans="1:25" ht="12.75" customHeight="1">
      <c r="A312" s="17"/>
      <c r="B312" s="19"/>
      <c r="C312" s="19"/>
      <c r="D312" s="39"/>
      <c r="E312" s="40" t="s">
        <v>344</v>
      </c>
      <c r="F312" s="90" t="s">
        <v>345</v>
      </c>
      <c r="G312" s="52">
        <f t="shared" si="84"/>
        <v>0</v>
      </c>
      <c r="H312" s="32"/>
      <c r="I312" s="32">
        <v>0</v>
      </c>
      <c r="J312" s="52">
        <f>L312</f>
        <v>0</v>
      </c>
      <c r="K312" s="52"/>
      <c r="L312" s="52">
        <v>0</v>
      </c>
      <c r="M312" s="199">
        <f t="shared" si="73"/>
        <v>0</v>
      </c>
      <c r="N312" s="199"/>
      <c r="O312" s="199">
        <v>0</v>
      </c>
      <c r="P312" s="76">
        <f t="shared" si="79"/>
        <v>0</v>
      </c>
      <c r="Q312" s="76">
        <f t="shared" si="80"/>
        <v>0</v>
      </c>
      <c r="R312" s="76">
        <f t="shared" si="81"/>
        <v>0</v>
      </c>
      <c r="S312" s="22">
        <f>U312</f>
        <v>400000</v>
      </c>
      <c r="T312" s="22">
        <v>0</v>
      </c>
      <c r="U312" s="22">
        <v>400000</v>
      </c>
      <c r="V312" s="22"/>
      <c r="W312" s="22"/>
      <c r="X312" s="22"/>
      <c r="Y312" s="48"/>
    </row>
    <row r="313" spans="1:25" ht="12.75" customHeight="1">
      <c r="A313" s="17"/>
      <c r="B313" s="19"/>
      <c r="C313" s="19"/>
      <c r="D313" s="39"/>
      <c r="E313" s="348" t="s">
        <v>535</v>
      </c>
      <c r="F313" s="90" t="s">
        <v>536</v>
      </c>
      <c r="G313" s="52">
        <f>I313</f>
        <v>294</v>
      </c>
      <c r="H313" s="32"/>
      <c r="I313" s="52">
        <v>294</v>
      </c>
      <c r="J313" s="52"/>
      <c r="K313" s="52"/>
      <c r="L313" s="52"/>
      <c r="M313" s="199"/>
      <c r="N313" s="199"/>
      <c r="O313" s="199"/>
      <c r="P313" s="76"/>
      <c r="Q313" s="76"/>
      <c r="R313" s="76"/>
      <c r="S313" s="22"/>
      <c r="T313" s="22"/>
      <c r="U313" s="22"/>
      <c r="V313" s="22"/>
      <c r="W313" s="22"/>
      <c r="X313" s="22"/>
      <c r="Y313" s="48"/>
    </row>
    <row r="314" spans="1:25" ht="12.75" customHeight="1">
      <c r="A314" s="31"/>
      <c r="B314" s="32"/>
      <c r="C314" s="32"/>
      <c r="D314" s="32"/>
      <c r="E314" s="96" t="s">
        <v>444</v>
      </c>
      <c r="F314" s="97" t="s">
        <v>346</v>
      </c>
      <c r="G314" s="52">
        <f t="shared" si="84"/>
        <v>777</v>
      </c>
      <c r="H314" s="39"/>
      <c r="I314" s="39">
        <v>777</v>
      </c>
      <c r="J314" s="52">
        <f>L314</f>
        <v>0</v>
      </c>
      <c r="K314" s="52"/>
      <c r="L314" s="52">
        <v>0</v>
      </c>
      <c r="M314" s="199">
        <f t="shared" si="73"/>
        <v>0</v>
      </c>
      <c r="N314" s="199"/>
      <c r="O314" s="199"/>
      <c r="P314" s="76">
        <f t="shared" si="79"/>
        <v>0</v>
      </c>
      <c r="Q314" s="76">
        <f t="shared" si="80"/>
        <v>0</v>
      </c>
      <c r="R314" s="76">
        <f t="shared" si="81"/>
        <v>0</v>
      </c>
      <c r="S314" s="22">
        <f>T314</f>
        <v>0</v>
      </c>
      <c r="T314" s="22">
        <v>0</v>
      </c>
      <c r="U314" s="22"/>
      <c r="V314" s="22"/>
      <c r="W314" s="22"/>
      <c r="X314" s="22"/>
      <c r="Y314" s="48"/>
    </row>
    <row r="315" spans="1:25" s="77" customFormat="1" ht="17.25" customHeight="1">
      <c r="A315" s="252" t="s">
        <v>253</v>
      </c>
      <c r="B315" s="253" t="s">
        <v>254</v>
      </c>
      <c r="C315" s="253" t="s">
        <v>170</v>
      </c>
      <c r="D315" s="254" t="s">
        <v>170</v>
      </c>
      <c r="E315" s="255" t="s">
        <v>255</v>
      </c>
      <c r="F315" s="256"/>
      <c r="G315" s="257">
        <f>T315+U315</f>
        <v>2066239.8</v>
      </c>
      <c r="H315" s="257">
        <f>H317+H339+H355</f>
        <v>1013800.84</v>
      </c>
      <c r="I315" s="257">
        <f>I317+I339</f>
        <v>740454.05</v>
      </c>
      <c r="J315" s="257">
        <f>K315+L315</f>
        <v>1306260.8999999999</v>
      </c>
      <c r="K315" s="257">
        <f>K317+K339+K355</f>
        <v>1306260.8999999999</v>
      </c>
      <c r="L315" s="257">
        <f>L317+L339+L355</f>
        <v>0</v>
      </c>
      <c r="M315" s="221">
        <f t="shared" si="73"/>
        <v>2107350.6</v>
      </c>
      <c r="N315" s="221">
        <f>N317+N339+N355</f>
        <v>1316345.5</v>
      </c>
      <c r="O315" s="221">
        <f>O317+O355</f>
        <v>791005.1</v>
      </c>
      <c r="P315" s="223">
        <f t="shared" si="79"/>
        <v>801089.70000000019</v>
      </c>
      <c r="Q315" s="223">
        <f t="shared" si="80"/>
        <v>10084.600000000093</v>
      </c>
      <c r="R315" s="223">
        <f t="shared" si="81"/>
        <v>791005.1</v>
      </c>
      <c r="S315" s="223">
        <f>T315+U315</f>
        <v>2066239.8</v>
      </c>
      <c r="T315" s="223">
        <f>T317+T339+T355</f>
        <v>1321592.6000000001</v>
      </c>
      <c r="U315" s="223">
        <f>U317+U339+U355</f>
        <v>744647.2</v>
      </c>
      <c r="V315" s="223">
        <f>W315+X315</f>
        <v>2416550.5</v>
      </c>
      <c r="W315" s="223">
        <f>W317+W339+W355</f>
        <v>1363550.5</v>
      </c>
      <c r="X315" s="223">
        <f>X317+X339</f>
        <v>1053000</v>
      </c>
      <c r="Y315" s="246"/>
    </row>
    <row r="316" spans="1:25" ht="12.75" customHeight="1">
      <c r="A316" s="17"/>
      <c r="B316" s="19"/>
      <c r="C316" s="19"/>
      <c r="D316" s="39"/>
      <c r="E316" s="40" t="s">
        <v>4</v>
      </c>
      <c r="F316" s="90"/>
      <c r="G316" s="39"/>
      <c r="H316" s="39"/>
      <c r="I316" s="39"/>
      <c r="J316" s="39"/>
      <c r="K316" s="39"/>
      <c r="L316" s="39"/>
      <c r="M316" s="199"/>
      <c r="N316" s="199"/>
      <c r="O316" s="199"/>
      <c r="P316" s="76"/>
      <c r="Q316" s="76"/>
      <c r="R316" s="76"/>
      <c r="S316" s="22"/>
      <c r="T316" s="22"/>
      <c r="U316" s="22"/>
      <c r="V316" s="22"/>
      <c r="W316" s="22"/>
      <c r="X316" s="22"/>
      <c r="Y316" s="48"/>
    </row>
    <row r="317" spans="1:25" s="77" customFormat="1" ht="33.75" customHeight="1">
      <c r="A317" s="241" t="s">
        <v>256</v>
      </c>
      <c r="B317" s="242" t="s">
        <v>254</v>
      </c>
      <c r="C317" s="242" t="s">
        <v>173</v>
      </c>
      <c r="D317" s="243" t="s">
        <v>170</v>
      </c>
      <c r="E317" s="235" t="s">
        <v>257</v>
      </c>
      <c r="F317" s="244"/>
      <c r="G317" s="245">
        <f t="shared" ref="G317:L317" si="86">G319</f>
        <v>1348726.63</v>
      </c>
      <c r="H317" s="245">
        <f t="shared" si="86"/>
        <v>622784.56999999995</v>
      </c>
      <c r="I317" s="245">
        <f t="shared" si="86"/>
        <v>725942.06</v>
      </c>
      <c r="J317" s="245">
        <f t="shared" si="86"/>
        <v>805671.7</v>
      </c>
      <c r="K317" s="245">
        <f t="shared" si="86"/>
        <v>805671.7</v>
      </c>
      <c r="L317" s="245">
        <f t="shared" si="86"/>
        <v>0</v>
      </c>
      <c r="M317" s="238">
        <f t="shared" si="73"/>
        <v>1599416.7999999998</v>
      </c>
      <c r="N317" s="238">
        <f>N319</f>
        <v>808411.7</v>
      </c>
      <c r="O317" s="238">
        <f>O319</f>
        <v>791005.1</v>
      </c>
      <c r="P317" s="239">
        <f>M317-J317</f>
        <v>793745.09999999986</v>
      </c>
      <c r="Q317" s="239">
        <f>N317-K317</f>
        <v>2740</v>
      </c>
      <c r="R317" s="239">
        <f>O317-L317</f>
        <v>791005.1</v>
      </c>
      <c r="S317" s="239">
        <f t="shared" ref="S317:X317" si="87">S319</f>
        <v>1816471.7000000002</v>
      </c>
      <c r="T317" s="239">
        <f t="shared" si="87"/>
        <v>813471.70000000007</v>
      </c>
      <c r="U317" s="239">
        <f t="shared" si="87"/>
        <v>744647.2</v>
      </c>
      <c r="V317" s="239">
        <f t="shared" si="87"/>
        <v>1887748.4</v>
      </c>
      <c r="W317" s="239">
        <f t="shared" si="87"/>
        <v>834748.4</v>
      </c>
      <c r="X317" s="239">
        <f t="shared" si="87"/>
        <v>1053000</v>
      </c>
      <c r="Y317" s="420" t="s">
        <v>494</v>
      </c>
    </row>
    <row r="318" spans="1:25" ht="12.75" customHeight="1">
      <c r="A318" s="17"/>
      <c r="B318" s="19"/>
      <c r="C318" s="19"/>
      <c r="D318" s="39"/>
      <c r="E318" s="40" t="s">
        <v>175</v>
      </c>
      <c r="F318" s="90"/>
      <c r="G318" s="39"/>
      <c r="H318" s="39"/>
      <c r="I318" s="39"/>
      <c r="J318" s="39"/>
      <c r="K318" s="39"/>
      <c r="L318" s="39"/>
      <c r="M318" s="199"/>
      <c r="N318" s="199"/>
      <c r="O318" s="199"/>
      <c r="P318" s="76"/>
      <c r="Q318" s="76"/>
      <c r="R318" s="76"/>
      <c r="S318" s="22"/>
      <c r="T318" s="22"/>
      <c r="U318" s="22"/>
      <c r="V318" s="22"/>
      <c r="W318" s="22"/>
      <c r="X318" s="22"/>
      <c r="Y318" s="420"/>
    </row>
    <row r="319" spans="1:25" s="74" customFormat="1" ht="9.75" customHeight="1">
      <c r="A319" s="114" t="s">
        <v>258</v>
      </c>
      <c r="B319" s="103" t="s">
        <v>254</v>
      </c>
      <c r="C319" s="103" t="s">
        <v>173</v>
      </c>
      <c r="D319" s="103" t="s">
        <v>173</v>
      </c>
      <c r="E319" s="115" t="s">
        <v>259</v>
      </c>
      <c r="F319" s="116"/>
      <c r="G319" s="117">
        <f>H319+I319</f>
        <v>1348726.63</v>
      </c>
      <c r="H319" s="117">
        <f>H321</f>
        <v>622784.56999999995</v>
      </c>
      <c r="I319" s="117">
        <f>I321</f>
        <v>725942.06</v>
      </c>
      <c r="J319" s="117">
        <f>J321</f>
        <v>805671.7</v>
      </c>
      <c r="K319" s="117">
        <f>K321</f>
        <v>805671.7</v>
      </c>
      <c r="L319" s="117">
        <f>L321</f>
        <v>0</v>
      </c>
      <c r="M319" s="198">
        <f t="shared" si="73"/>
        <v>1599416.7999999998</v>
      </c>
      <c r="N319" s="198">
        <f>N321</f>
        <v>808411.7</v>
      </c>
      <c r="O319" s="198">
        <f>O321</f>
        <v>791005.1</v>
      </c>
      <c r="P319" s="76">
        <f>M319-J319</f>
        <v>793745.09999999986</v>
      </c>
      <c r="Q319" s="76">
        <f>N319-K319</f>
        <v>2740</v>
      </c>
      <c r="R319" s="76">
        <f>O319-L319</f>
        <v>791005.1</v>
      </c>
      <c r="S319" s="76">
        <f t="shared" ref="S319:X319" si="88">S321</f>
        <v>1816471.7000000002</v>
      </c>
      <c r="T319" s="76">
        <f t="shared" si="88"/>
        <v>813471.70000000007</v>
      </c>
      <c r="U319" s="76">
        <f>U333+U336</f>
        <v>744647.2</v>
      </c>
      <c r="V319" s="76">
        <f t="shared" si="88"/>
        <v>1887748.4</v>
      </c>
      <c r="W319" s="76">
        <f t="shared" si="88"/>
        <v>834748.4</v>
      </c>
      <c r="X319" s="76">
        <f t="shared" si="88"/>
        <v>1053000</v>
      </c>
      <c r="Y319" s="420"/>
    </row>
    <row r="320" spans="1:25" ht="12.75" customHeight="1">
      <c r="A320" s="17"/>
      <c r="B320" s="19"/>
      <c r="C320" s="19"/>
      <c r="D320" s="39"/>
      <c r="E320" s="40" t="s">
        <v>4</v>
      </c>
      <c r="F320" s="90"/>
      <c r="G320" s="39"/>
      <c r="H320" s="39"/>
      <c r="I320" s="39"/>
      <c r="J320" s="39"/>
      <c r="K320" s="39"/>
      <c r="L320" s="39"/>
      <c r="M320" s="199"/>
      <c r="N320" s="199"/>
      <c r="O320" s="199"/>
      <c r="P320" s="76"/>
      <c r="Q320" s="76"/>
      <c r="R320" s="76"/>
      <c r="S320" s="22"/>
      <c r="T320" s="22"/>
      <c r="U320" s="22"/>
      <c r="V320" s="22"/>
      <c r="W320" s="22"/>
      <c r="X320" s="22"/>
      <c r="Y320" s="420"/>
    </row>
    <row r="321" spans="1:25" s="77" customFormat="1" ht="15.75" customHeight="1">
      <c r="A321" s="120"/>
      <c r="B321" s="75"/>
      <c r="C321" s="75"/>
      <c r="D321" s="112"/>
      <c r="E321" s="119" t="s">
        <v>388</v>
      </c>
      <c r="F321" s="121"/>
      <c r="G321" s="122">
        <f>H321+I321</f>
        <v>1348726.63</v>
      </c>
      <c r="H321" s="122">
        <f>H322+H323+H324+H325+H326+H327+H328+H329+H330+H331</f>
        <v>622784.56999999995</v>
      </c>
      <c r="I321" s="122">
        <f>I334+I335+I336+I337+I338</f>
        <v>725942.06</v>
      </c>
      <c r="J321" s="122">
        <f>K321+L321</f>
        <v>805671.7</v>
      </c>
      <c r="K321" s="122">
        <f>K325+K326+K327+K328+K329+K330+K331</f>
        <v>805671.7</v>
      </c>
      <c r="L321" s="122">
        <f>L334</f>
        <v>0</v>
      </c>
      <c r="M321" s="198">
        <f t="shared" si="73"/>
        <v>1599416.7999999998</v>
      </c>
      <c r="N321" s="198">
        <f>N325+N326+N327+N328+N329+N330+N331+N332</f>
        <v>808411.7</v>
      </c>
      <c r="O321" s="198">
        <f>O333+O334+O335+O336+O337+O338</f>
        <v>791005.1</v>
      </c>
      <c r="P321" s="76">
        <f>M321-J321</f>
        <v>793745.09999999986</v>
      </c>
      <c r="Q321" s="76">
        <f>N321-K321</f>
        <v>2740</v>
      </c>
      <c r="R321" s="76">
        <f>O321-L321</f>
        <v>791005.1</v>
      </c>
      <c r="S321" s="76">
        <f>T321+U321</f>
        <v>1816471.7000000002</v>
      </c>
      <c r="T321" s="76">
        <f>T325+T326+T327+T328+T329+T330+T331</f>
        <v>813471.70000000007</v>
      </c>
      <c r="U321" s="76">
        <f>U334+U335</f>
        <v>1003000</v>
      </c>
      <c r="V321" s="76">
        <f>W321+X321</f>
        <v>1887748.4</v>
      </c>
      <c r="W321" s="76">
        <f>W329+W330+W331</f>
        <v>834748.4</v>
      </c>
      <c r="X321" s="76">
        <f>X333+X334+X335</f>
        <v>1053000</v>
      </c>
      <c r="Y321" s="113"/>
    </row>
    <row r="322" spans="1:25" s="77" customFormat="1" ht="26.25" customHeight="1">
      <c r="A322" s="120"/>
      <c r="B322" s="75"/>
      <c r="C322" s="75"/>
      <c r="D322" s="112"/>
      <c r="E322" s="376" t="s">
        <v>460</v>
      </c>
      <c r="F322" s="377" t="s">
        <v>304</v>
      </c>
      <c r="G322" s="35">
        <f>H322</f>
        <v>280</v>
      </c>
      <c r="H322" s="35">
        <v>280</v>
      </c>
      <c r="I322" s="122"/>
      <c r="J322" s="122"/>
      <c r="K322" s="122"/>
      <c r="L322" s="122"/>
      <c r="M322" s="198"/>
      <c r="N322" s="198"/>
      <c r="O322" s="198"/>
      <c r="P322" s="76"/>
      <c r="Q322" s="76"/>
      <c r="R322" s="76"/>
      <c r="S322" s="76"/>
      <c r="T322" s="76"/>
      <c r="U322" s="76"/>
      <c r="V322" s="76"/>
      <c r="W322" s="76"/>
      <c r="X322" s="76"/>
      <c r="Y322" s="113"/>
    </row>
    <row r="323" spans="1:25" s="77" customFormat="1" ht="15.75" customHeight="1">
      <c r="A323" s="120"/>
      <c r="B323" s="75"/>
      <c r="C323" s="75"/>
      <c r="D323" s="112"/>
      <c r="E323" s="96" t="s">
        <v>454</v>
      </c>
      <c r="F323" s="97" t="s">
        <v>309</v>
      </c>
      <c r="G323" s="35">
        <f>H323</f>
        <v>1182.7</v>
      </c>
      <c r="H323" s="35">
        <v>1182.7</v>
      </c>
      <c r="I323" s="122"/>
      <c r="J323" s="122"/>
      <c r="K323" s="122"/>
      <c r="L323" s="122"/>
      <c r="M323" s="198"/>
      <c r="N323" s="198"/>
      <c r="O323" s="198"/>
      <c r="P323" s="76"/>
      <c r="Q323" s="76"/>
      <c r="R323" s="76"/>
      <c r="S323" s="76"/>
      <c r="T323" s="76"/>
      <c r="U323" s="76"/>
      <c r="V323" s="76"/>
      <c r="W323" s="76"/>
      <c r="X323" s="76"/>
      <c r="Y323" s="113"/>
    </row>
    <row r="324" spans="1:25" s="77" customFormat="1" ht="15.75" customHeight="1">
      <c r="A324" s="120"/>
      <c r="B324" s="75"/>
      <c r="C324" s="75"/>
      <c r="D324" s="112"/>
      <c r="E324" s="40" t="s">
        <v>310</v>
      </c>
      <c r="F324" s="90" t="s">
        <v>311</v>
      </c>
      <c r="G324" s="35">
        <f>H324</f>
        <v>0</v>
      </c>
      <c r="H324" s="35">
        <v>0</v>
      </c>
      <c r="I324" s="122"/>
      <c r="J324" s="122"/>
      <c r="K324" s="122"/>
      <c r="L324" s="122"/>
      <c r="M324" s="198"/>
      <c r="N324" s="198"/>
      <c r="O324" s="198"/>
      <c r="P324" s="76"/>
      <c r="Q324" s="76"/>
      <c r="R324" s="76"/>
      <c r="S324" s="76"/>
      <c r="T324" s="76"/>
      <c r="U324" s="76"/>
      <c r="V324" s="76"/>
      <c r="W324" s="76"/>
      <c r="X324" s="76"/>
      <c r="Y324" s="113"/>
    </row>
    <row r="325" spans="1:25" ht="12.75" customHeight="1">
      <c r="A325" s="17"/>
      <c r="B325" s="19"/>
      <c r="C325" s="19"/>
      <c r="D325" s="39"/>
      <c r="E325" s="96" t="s">
        <v>449</v>
      </c>
      <c r="F325" s="97" t="s">
        <v>312</v>
      </c>
      <c r="G325" s="32">
        <f>H325+I325</f>
        <v>0</v>
      </c>
      <c r="H325" s="32">
        <v>0</v>
      </c>
      <c r="I325" s="32"/>
      <c r="J325" s="52">
        <f>K325</f>
        <v>0</v>
      </c>
      <c r="K325" s="52">
        <v>0</v>
      </c>
      <c r="L325" s="32"/>
      <c r="M325" s="199">
        <f t="shared" si="73"/>
        <v>0</v>
      </c>
      <c r="N325" s="199">
        <f t="shared" ref="N325:O328" si="89">O325+P325</f>
        <v>0</v>
      </c>
      <c r="O325" s="199">
        <f t="shared" si="89"/>
        <v>0</v>
      </c>
      <c r="P325" s="22">
        <v>0</v>
      </c>
      <c r="Q325" s="22">
        <v>0</v>
      </c>
      <c r="R325" s="22"/>
      <c r="S325" s="22">
        <v>0</v>
      </c>
      <c r="T325" s="22">
        <v>0</v>
      </c>
      <c r="U325" s="22"/>
      <c r="V325" s="22">
        <v>0</v>
      </c>
      <c r="W325" s="22">
        <v>0</v>
      </c>
      <c r="X325" s="22">
        <v>0</v>
      </c>
      <c r="Y325" s="48"/>
    </row>
    <row r="326" spans="1:25" ht="20.25" customHeight="1">
      <c r="A326" s="17"/>
      <c r="B326" s="19"/>
      <c r="C326" s="19"/>
      <c r="D326" s="39"/>
      <c r="E326" s="93" t="s">
        <v>434</v>
      </c>
      <c r="F326" s="88" t="s">
        <v>314</v>
      </c>
      <c r="G326" s="32">
        <f t="shared" ref="G326:G338" si="90">H326+I326</f>
        <v>0</v>
      </c>
      <c r="H326" s="32">
        <v>0</v>
      </c>
      <c r="I326" s="32"/>
      <c r="J326" s="52">
        <f t="shared" ref="J326:J332" si="91">K326</f>
        <v>0</v>
      </c>
      <c r="K326" s="52">
        <v>0</v>
      </c>
      <c r="L326" s="32"/>
      <c r="M326" s="199">
        <f t="shared" si="73"/>
        <v>0</v>
      </c>
      <c r="N326" s="199">
        <f t="shared" si="89"/>
        <v>0</v>
      </c>
      <c r="O326" s="199">
        <f t="shared" si="89"/>
        <v>0</v>
      </c>
      <c r="P326" s="22">
        <v>0</v>
      </c>
      <c r="Q326" s="22">
        <v>0</v>
      </c>
      <c r="R326" s="22"/>
      <c r="S326" s="22">
        <v>0</v>
      </c>
      <c r="T326" s="22">
        <v>0</v>
      </c>
      <c r="U326" s="22"/>
      <c r="V326" s="22">
        <v>0</v>
      </c>
      <c r="W326" s="22">
        <v>0</v>
      </c>
      <c r="X326" s="22">
        <v>0</v>
      </c>
      <c r="Y326" s="48"/>
    </row>
    <row r="327" spans="1:25" ht="26.25" customHeight="1">
      <c r="A327" s="17"/>
      <c r="B327" s="19"/>
      <c r="C327" s="19"/>
      <c r="D327" s="39"/>
      <c r="E327" s="86" t="s">
        <v>426</v>
      </c>
      <c r="F327" s="88" t="s">
        <v>316</v>
      </c>
      <c r="G327" s="32">
        <f t="shared" si="90"/>
        <v>0</v>
      </c>
      <c r="H327" s="32">
        <v>0</v>
      </c>
      <c r="I327" s="32"/>
      <c r="J327" s="52">
        <f t="shared" si="91"/>
        <v>0</v>
      </c>
      <c r="K327" s="52">
        <v>0</v>
      </c>
      <c r="L327" s="32"/>
      <c r="M327" s="199">
        <f t="shared" si="73"/>
        <v>0</v>
      </c>
      <c r="N327" s="199">
        <f t="shared" si="89"/>
        <v>0</v>
      </c>
      <c r="O327" s="199">
        <f t="shared" si="89"/>
        <v>0</v>
      </c>
      <c r="P327" s="22">
        <v>0</v>
      </c>
      <c r="Q327" s="22">
        <v>0</v>
      </c>
      <c r="R327" s="22"/>
      <c r="S327" s="22">
        <v>0</v>
      </c>
      <c r="T327" s="22">
        <v>0</v>
      </c>
      <c r="U327" s="22"/>
      <c r="V327" s="22">
        <v>0</v>
      </c>
      <c r="W327" s="22">
        <v>0</v>
      </c>
      <c r="X327" s="22">
        <v>0</v>
      </c>
      <c r="Y327" s="48"/>
    </row>
    <row r="328" spans="1:25" ht="12" customHeight="1">
      <c r="A328" s="17"/>
      <c r="B328" s="19"/>
      <c r="C328" s="19"/>
      <c r="D328" s="39"/>
      <c r="E328" s="96" t="s">
        <v>456</v>
      </c>
      <c r="F328" s="97" t="s">
        <v>324</v>
      </c>
      <c r="G328" s="32">
        <f t="shared" si="90"/>
        <v>682</v>
      </c>
      <c r="H328" s="32">
        <v>682</v>
      </c>
      <c r="I328" s="32"/>
      <c r="J328" s="52">
        <f t="shared" si="91"/>
        <v>0</v>
      </c>
      <c r="K328" s="52">
        <v>0</v>
      </c>
      <c r="L328" s="32"/>
      <c r="M328" s="199">
        <f t="shared" si="73"/>
        <v>0</v>
      </c>
      <c r="N328" s="199">
        <f t="shared" si="89"/>
        <v>0</v>
      </c>
      <c r="O328" s="199">
        <f t="shared" si="89"/>
        <v>0</v>
      </c>
      <c r="P328" s="22">
        <v>0</v>
      </c>
      <c r="Q328" s="22">
        <v>0</v>
      </c>
      <c r="R328" s="22"/>
      <c r="S328" s="22">
        <v>0</v>
      </c>
      <c r="T328" s="22">
        <v>0</v>
      </c>
      <c r="U328" s="22"/>
      <c r="V328" s="22"/>
      <c r="W328" s="22"/>
      <c r="X328" s="22"/>
      <c r="Y328" s="48"/>
    </row>
    <row r="329" spans="1:25" ht="47.25" customHeight="1">
      <c r="A329" s="17"/>
      <c r="B329" s="19"/>
      <c r="C329" s="19"/>
      <c r="D329" s="39"/>
      <c r="E329" s="42" t="s">
        <v>325</v>
      </c>
      <c r="F329" s="90" t="s">
        <v>326</v>
      </c>
      <c r="G329" s="32">
        <f t="shared" si="90"/>
        <v>610573.5</v>
      </c>
      <c r="H329" s="32">
        <v>610573.5</v>
      </c>
      <c r="I329" s="32"/>
      <c r="J329" s="50">
        <f t="shared" si="91"/>
        <v>781671.7</v>
      </c>
      <c r="K329" s="50">
        <v>781671.7</v>
      </c>
      <c r="L329" s="32"/>
      <c r="M329" s="199">
        <f>N329</f>
        <v>784411.7</v>
      </c>
      <c r="N329" s="199">
        <v>784411.7</v>
      </c>
      <c r="O329" s="199">
        <v>0</v>
      </c>
      <c r="P329" s="22">
        <f>M329-J329</f>
        <v>2740</v>
      </c>
      <c r="Q329" s="22">
        <f>N329-K329</f>
        <v>2740</v>
      </c>
      <c r="R329" s="22">
        <f>O329-O24980</f>
        <v>0</v>
      </c>
      <c r="S329" s="22">
        <f>T329</f>
        <v>791471.70000000007</v>
      </c>
      <c r="T329" s="22">
        <v>791471.70000000007</v>
      </c>
      <c r="U329" s="22"/>
      <c r="V329" s="22">
        <f>W329</f>
        <v>797748.4</v>
      </c>
      <c r="W329" s="161">
        <v>797748.4</v>
      </c>
      <c r="X329" s="22"/>
      <c r="Y329" s="167" t="s">
        <v>542</v>
      </c>
    </row>
    <row r="330" spans="1:25" ht="21.75" customHeight="1">
      <c r="A330" s="17"/>
      <c r="B330" s="19"/>
      <c r="C330" s="19"/>
      <c r="D330" s="39"/>
      <c r="E330" s="96" t="s">
        <v>443</v>
      </c>
      <c r="F330" s="97" t="s">
        <v>327</v>
      </c>
      <c r="G330" s="32">
        <f t="shared" si="90"/>
        <v>5154.32</v>
      </c>
      <c r="H330" s="32">
        <v>5154.32</v>
      </c>
      <c r="I330" s="32"/>
      <c r="J330" s="50">
        <f t="shared" si="91"/>
        <v>10000</v>
      </c>
      <c r="K330" s="50">
        <v>10000</v>
      </c>
      <c r="L330" s="32"/>
      <c r="M330" s="199">
        <f t="shared" si="73"/>
        <v>10000</v>
      </c>
      <c r="N330" s="199">
        <v>10000</v>
      </c>
      <c r="O330" s="199">
        <v>0</v>
      </c>
      <c r="P330" s="22">
        <f t="shared" ref="P330:P338" si="92">M330-J330</f>
        <v>0</v>
      </c>
      <c r="Q330" s="22">
        <f t="shared" ref="Q330:Q338" si="93">N330-K330</f>
        <v>0</v>
      </c>
      <c r="R330" s="22">
        <f>O330-O24981</f>
        <v>0</v>
      </c>
      <c r="S330" s="22">
        <f>T330</f>
        <v>10000</v>
      </c>
      <c r="T330" s="22">
        <v>10000</v>
      </c>
      <c r="U330" s="22"/>
      <c r="V330" s="22">
        <f>W330</f>
        <v>15000</v>
      </c>
      <c r="W330" s="22">
        <v>15000</v>
      </c>
      <c r="X330" s="22"/>
      <c r="Y330" s="48"/>
    </row>
    <row r="331" spans="1:25" ht="21.75" customHeight="1">
      <c r="A331" s="17"/>
      <c r="B331" s="19"/>
      <c r="C331" s="19"/>
      <c r="D331" s="39"/>
      <c r="E331" s="96" t="s">
        <v>414</v>
      </c>
      <c r="F331" s="97" t="s">
        <v>415</v>
      </c>
      <c r="G331" s="32">
        <f t="shared" si="90"/>
        <v>4912.05</v>
      </c>
      <c r="H331" s="32">
        <v>4912.05</v>
      </c>
      <c r="I331" s="32"/>
      <c r="J331" s="50">
        <f t="shared" si="91"/>
        <v>14000</v>
      </c>
      <c r="K331" s="50">
        <v>14000</v>
      </c>
      <c r="L331" s="32"/>
      <c r="M331" s="199">
        <f t="shared" si="73"/>
        <v>14000</v>
      </c>
      <c r="N331" s="199">
        <v>14000</v>
      </c>
      <c r="O331" s="199">
        <v>0</v>
      </c>
      <c r="P331" s="22">
        <f t="shared" si="92"/>
        <v>0</v>
      </c>
      <c r="Q331" s="22">
        <f t="shared" si="93"/>
        <v>0</v>
      </c>
      <c r="R331" s="22">
        <f>O331-O24982</f>
        <v>0</v>
      </c>
      <c r="S331" s="22">
        <f>T331</f>
        <v>12000</v>
      </c>
      <c r="T331" s="22">
        <v>12000</v>
      </c>
      <c r="U331" s="22"/>
      <c r="V331" s="22">
        <f>W331</f>
        <v>22000</v>
      </c>
      <c r="W331" s="22">
        <v>22000</v>
      </c>
      <c r="X331" s="22"/>
      <c r="Y331" s="48"/>
    </row>
    <row r="332" spans="1:25" ht="21.75" customHeight="1">
      <c r="A332" s="17"/>
      <c r="B332" s="19"/>
      <c r="C332" s="19"/>
      <c r="D332" s="39"/>
      <c r="E332" s="206" t="s">
        <v>510</v>
      </c>
      <c r="F332" s="97">
        <v>4729</v>
      </c>
      <c r="G332" s="32"/>
      <c r="H332" s="32"/>
      <c r="I332" s="32"/>
      <c r="J332" s="50">
        <f t="shared" si="91"/>
        <v>0</v>
      </c>
      <c r="K332" s="50">
        <v>0</v>
      </c>
      <c r="L332" s="32"/>
      <c r="M332" s="199">
        <f>N332</f>
        <v>0</v>
      </c>
      <c r="N332" s="199">
        <v>0</v>
      </c>
      <c r="O332" s="199"/>
      <c r="P332" s="22"/>
      <c r="Q332" s="22"/>
      <c r="R332" s="22"/>
      <c r="S332" s="22"/>
      <c r="T332" s="22"/>
      <c r="U332" s="22"/>
      <c r="V332" s="22"/>
      <c r="W332" s="22"/>
      <c r="X332" s="22"/>
      <c r="Y332" s="48"/>
    </row>
    <row r="333" spans="1:25" ht="17.25" customHeight="1">
      <c r="A333" s="17"/>
      <c r="B333" s="19"/>
      <c r="C333" s="19"/>
      <c r="D333" s="39"/>
      <c r="E333" s="42" t="s">
        <v>337</v>
      </c>
      <c r="F333" s="97">
        <v>5112</v>
      </c>
      <c r="G333" s="32"/>
      <c r="H333" s="32"/>
      <c r="I333" s="32"/>
      <c r="J333" s="50"/>
      <c r="K333" s="50"/>
      <c r="L333" s="32"/>
      <c r="M333" s="199">
        <f>O333</f>
        <v>788005.1</v>
      </c>
      <c r="N333" s="199"/>
      <c r="O333" s="199">
        <v>788005.1</v>
      </c>
      <c r="P333" s="22"/>
      <c r="Q333" s="22"/>
      <c r="R333" s="22"/>
      <c r="S333" s="22">
        <f t="shared" ref="S333:S338" si="94">U333</f>
        <v>741647.2</v>
      </c>
      <c r="T333" s="22"/>
      <c r="U333" s="35">
        <v>741647.2</v>
      </c>
      <c r="V333" s="22">
        <f>X333</f>
        <v>50000</v>
      </c>
      <c r="W333" s="22"/>
      <c r="X333" s="22">
        <v>50000</v>
      </c>
      <c r="Y333" s="48"/>
    </row>
    <row r="334" spans="1:25" s="98" customFormat="1" ht="17.25" customHeight="1">
      <c r="A334" s="17"/>
      <c r="B334" s="19"/>
      <c r="C334" s="19"/>
      <c r="D334" s="39"/>
      <c r="E334" s="42" t="s">
        <v>339</v>
      </c>
      <c r="F334" s="90" t="s">
        <v>338</v>
      </c>
      <c r="G334" s="32">
        <f>I334</f>
        <v>712299.63</v>
      </c>
      <c r="H334" s="32"/>
      <c r="I334" s="32">
        <v>712299.63</v>
      </c>
      <c r="J334" s="50">
        <f>L334</f>
        <v>0</v>
      </c>
      <c r="K334" s="50"/>
      <c r="L334" s="32">
        <v>0</v>
      </c>
      <c r="M334" s="199">
        <v>0</v>
      </c>
      <c r="N334" s="199"/>
      <c r="O334" s="199">
        <v>0</v>
      </c>
      <c r="P334" s="22"/>
      <c r="Q334" s="22"/>
      <c r="R334" s="22"/>
      <c r="S334" s="35">
        <f t="shared" si="94"/>
        <v>1000000</v>
      </c>
      <c r="T334" s="35"/>
      <c r="U334" s="35">
        <v>1000000</v>
      </c>
      <c r="V334" s="22">
        <f>X334</f>
        <v>1000000</v>
      </c>
      <c r="W334" s="22"/>
      <c r="X334" s="22">
        <v>1000000</v>
      </c>
      <c r="Y334" s="48"/>
    </row>
    <row r="335" spans="1:25" s="98" customFormat="1" ht="18" customHeight="1">
      <c r="A335" s="17"/>
      <c r="B335" s="19"/>
      <c r="C335" s="19"/>
      <c r="D335" s="39"/>
      <c r="E335" s="157" t="s">
        <v>475</v>
      </c>
      <c r="F335" s="90" t="s">
        <v>342</v>
      </c>
      <c r="G335" s="32">
        <f t="shared" si="90"/>
        <v>0</v>
      </c>
      <c r="H335" s="32"/>
      <c r="I335" s="32">
        <v>0</v>
      </c>
      <c r="J335" s="52">
        <f>L335</f>
        <v>0</v>
      </c>
      <c r="K335" s="52"/>
      <c r="L335" s="52">
        <v>0</v>
      </c>
      <c r="M335" s="199">
        <f>O335</f>
        <v>0</v>
      </c>
      <c r="N335" s="45"/>
      <c r="O335" s="199">
        <v>0</v>
      </c>
      <c r="P335" s="22">
        <f t="shared" si="92"/>
        <v>0</v>
      </c>
      <c r="Q335" s="22">
        <f t="shared" si="93"/>
        <v>0</v>
      </c>
      <c r="R335" s="22">
        <f>O335-O24983</f>
        <v>0</v>
      </c>
      <c r="S335" s="35">
        <f t="shared" si="94"/>
        <v>3000</v>
      </c>
      <c r="T335" s="35"/>
      <c r="U335" s="35">
        <v>3000</v>
      </c>
      <c r="V335" s="22">
        <f>X335</f>
        <v>3000</v>
      </c>
      <c r="W335" s="22"/>
      <c r="X335" s="22">
        <v>3000</v>
      </c>
      <c r="Y335" s="48"/>
    </row>
    <row r="336" spans="1:25" s="98" customFormat="1" ht="15" customHeight="1">
      <c r="A336" s="17"/>
      <c r="B336" s="19"/>
      <c r="C336" s="19"/>
      <c r="D336" s="39"/>
      <c r="E336" s="42" t="s">
        <v>344</v>
      </c>
      <c r="F336" s="90" t="s">
        <v>345</v>
      </c>
      <c r="G336" s="32">
        <f t="shared" si="90"/>
        <v>7259.43</v>
      </c>
      <c r="H336" s="32"/>
      <c r="I336" s="32">
        <v>7259.43</v>
      </c>
      <c r="J336" s="52">
        <f>L336</f>
        <v>0</v>
      </c>
      <c r="K336" s="52"/>
      <c r="L336" s="52">
        <v>0</v>
      </c>
      <c r="M336" s="199">
        <f>O336</f>
        <v>3000</v>
      </c>
      <c r="N336" s="45"/>
      <c r="O336" s="199">
        <v>3000</v>
      </c>
      <c r="P336" s="22">
        <f t="shared" si="92"/>
        <v>3000</v>
      </c>
      <c r="Q336" s="22">
        <f t="shared" si="93"/>
        <v>0</v>
      </c>
      <c r="R336" s="22">
        <f>O336-O24984</f>
        <v>3000</v>
      </c>
      <c r="S336" s="22">
        <f t="shared" si="94"/>
        <v>3000</v>
      </c>
      <c r="T336" s="22"/>
      <c r="U336" s="35">
        <v>3000</v>
      </c>
      <c r="V336" s="22"/>
      <c r="W336" s="22"/>
      <c r="X336" s="22"/>
      <c r="Y336" s="48"/>
    </row>
    <row r="337" spans="1:25" s="98" customFormat="1" ht="15.75" customHeight="1">
      <c r="A337" s="17"/>
      <c r="B337" s="19"/>
      <c r="C337" s="19"/>
      <c r="D337" s="39"/>
      <c r="E337" s="93" t="s">
        <v>444</v>
      </c>
      <c r="F337" s="97" t="s">
        <v>346</v>
      </c>
      <c r="G337" s="32">
        <f t="shared" si="90"/>
        <v>6383</v>
      </c>
      <c r="H337" s="32"/>
      <c r="I337" s="32">
        <v>6383</v>
      </c>
      <c r="J337" s="52">
        <f>L337</f>
        <v>0</v>
      </c>
      <c r="K337" s="52"/>
      <c r="L337" s="52">
        <v>0</v>
      </c>
      <c r="M337" s="199">
        <f t="shared" si="73"/>
        <v>0</v>
      </c>
      <c r="N337" s="199"/>
      <c r="O337" s="199">
        <v>0</v>
      </c>
      <c r="P337" s="22">
        <f t="shared" si="92"/>
        <v>0</v>
      </c>
      <c r="Q337" s="22">
        <f t="shared" si="93"/>
        <v>0</v>
      </c>
      <c r="R337" s="22">
        <f>O337-O24985</f>
        <v>0</v>
      </c>
      <c r="S337" s="22">
        <f t="shared" si="94"/>
        <v>0</v>
      </c>
      <c r="T337" s="22"/>
      <c r="U337" s="35">
        <v>0</v>
      </c>
      <c r="V337" s="22"/>
      <c r="W337" s="22"/>
      <c r="X337" s="22"/>
      <c r="Y337" s="48"/>
    </row>
    <row r="338" spans="1:25" s="98" customFormat="1" ht="15.75" customHeight="1">
      <c r="A338" s="17"/>
      <c r="B338" s="19"/>
      <c r="C338" s="19"/>
      <c r="D338" s="39"/>
      <c r="E338" s="93" t="s">
        <v>418</v>
      </c>
      <c r="F338" s="97">
        <v>5221</v>
      </c>
      <c r="G338" s="32">
        <f t="shared" si="90"/>
        <v>0</v>
      </c>
      <c r="H338" s="32"/>
      <c r="I338" s="32">
        <v>0</v>
      </c>
      <c r="J338" s="52">
        <f>L338</f>
        <v>0</v>
      </c>
      <c r="K338" s="52"/>
      <c r="L338" s="52">
        <v>0</v>
      </c>
      <c r="M338" s="199">
        <f t="shared" si="73"/>
        <v>0</v>
      </c>
      <c r="N338" s="199"/>
      <c r="O338" s="199">
        <v>0</v>
      </c>
      <c r="P338" s="22">
        <f t="shared" si="92"/>
        <v>0</v>
      </c>
      <c r="Q338" s="22">
        <f t="shared" si="93"/>
        <v>0</v>
      </c>
      <c r="R338" s="22">
        <f>O338-O24986</f>
        <v>0</v>
      </c>
      <c r="S338" s="22">
        <f t="shared" si="94"/>
        <v>0</v>
      </c>
      <c r="T338" s="22"/>
      <c r="U338" s="35">
        <v>0</v>
      </c>
      <c r="V338" s="22"/>
      <c r="W338" s="22"/>
      <c r="X338" s="22"/>
      <c r="Y338" s="48"/>
    </row>
    <row r="339" spans="1:25" s="77" customFormat="1" ht="16.5" customHeight="1">
      <c r="A339" s="241" t="s">
        <v>260</v>
      </c>
      <c r="B339" s="242" t="s">
        <v>254</v>
      </c>
      <c r="C339" s="242" t="s">
        <v>183</v>
      </c>
      <c r="D339" s="243" t="s">
        <v>170</v>
      </c>
      <c r="E339" s="235" t="s">
        <v>261</v>
      </c>
      <c r="F339" s="244"/>
      <c r="G339" s="245">
        <f>H339+I339</f>
        <v>404748.26</v>
      </c>
      <c r="H339" s="245">
        <f>H341</f>
        <v>390236.27</v>
      </c>
      <c r="I339" s="245">
        <f>I341</f>
        <v>14511.99</v>
      </c>
      <c r="J339" s="245">
        <f>K339+L339</f>
        <v>497589.2</v>
      </c>
      <c r="K339" s="245">
        <f>K341</f>
        <v>497589.2</v>
      </c>
      <c r="L339" s="245">
        <f>L341</f>
        <v>0</v>
      </c>
      <c r="M339" s="238">
        <f t="shared" si="73"/>
        <v>503283.8</v>
      </c>
      <c r="N339" s="238">
        <f>N341</f>
        <v>503283.8</v>
      </c>
      <c r="O339" s="238">
        <f>O341</f>
        <v>0</v>
      </c>
      <c r="P339" s="267">
        <f>M339-J339</f>
        <v>5694.5999999999767</v>
      </c>
      <c r="Q339" s="267">
        <f>N339-K339</f>
        <v>5694.5999999999767</v>
      </c>
      <c r="R339" s="267">
        <f>O339-O24987</f>
        <v>0</v>
      </c>
      <c r="S339" s="239">
        <f>S341</f>
        <v>503770.9</v>
      </c>
      <c r="T339" s="239">
        <f>T341</f>
        <v>503770.9</v>
      </c>
      <c r="U339" s="239">
        <f>U341</f>
        <v>0</v>
      </c>
      <c r="V339" s="239">
        <f>W339+X339</f>
        <v>524302.1</v>
      </c>
      <c r="W339" s="239">
        <f>W341</f>
        <v>524302.1</v>
      </c>
      <c r="X339" s="239">
        <f>X341</f>
        <v>0</v>
      </c>
      <c r="Y339" s="421" t="s">
        <v>495</v>
      </c>
    </row>
    <row r="340" spans="1:25" ht="12.75" customHeight="1">
      <c r="A340" s="17"/>
      <c r="B340" s="19"/>
      <c r="C340" s="19"/>
      <c r="D340" s="39"/>
      <c r="E340" s="40" t="s">
        <v>175</v>
      </c>
      <c r="F340" s="90"/>
      <c r="G340" s="39"/>
      <c r="H340" s="39"/>
      <c r="I340" s="39"/>
      <c r="J340" s="39"/>
      <c r="K340" s="39"/>
      <c r="L340" s="39"/>
      <c r="M340" s="199"/>
      <c r="N340" s="199"/>
      <c r="O340" s="199"/>
      <c r="P340" s="22"/>
      <c r="Q340" s="22"/>
      <c r="R340" s="22"/>
      <c r="S340" s="22"/>
      <c r="T340" s="22"/>
      <c r="U340" s="22"/>
      <c r="V340" s="22"/>
      <c r="W340" s="22"/>
      <c r="X340" s="22"/>
      <c r="Y340" s="421"/>
    </row>
    <row r="341" spans="1:25" s="74" customFormat="1" ht="12.75" customHeight="1">
      <c r="A341" s="114" t="s">
        <v>262</v>
      </c>
      <c r="B341" s="103" t="s">
        <v>254</v>
      </c>
      <c r="C341" s="103" t="s">
        <v>183</v>
      </c>
      <c r="D341" s="103" t="s">
        <v>173</v>
      </c>
      <c r="E341" s="115" t="s">
        <v>263</v>
      </c>
      <c r="F341" s="116"/>
      <c r="G341" s="117">
        <f>H341+I341</f>
        <v>404748.26</v>
      </c>
      <c r="H341" s="117">
        <f>H343</f>
        <v>390236.27</v>
      </c>
      <c r="I341" s="117">
        <f>I343</f>
        <v>14511.99</v>
      </c>
      <c r="J341" s="117">
        <f>K341+L341</f>
        <v>497589.2</v>
      </c>
      <c r="K341" s="117">
        <f>K343</f>
        <v>497589.2</v>
      </c>
      <c r="L341" s="117">
        <f>L343</f>
        <v>0</v>
      </c>
      <c r="M341" s="198">
        <f t="shared" si="73"/>
        <v>503283.8</v>
      </c>
      <c r="N341" s="198">
        <f>N343</f>
        <v>503283.8</v>
      </c>
      <c r="O341" s="198">
        <f>O343</f>
        <v>0</v>
      </c>
      <c r="P341" s="22">
        <f>M341-J341</f>
        <v>5694.5999999999767</v>
      </c>
      <c r="Q341" s="22">
        <f>N341-K341</f>
        <v>5694.5999999999767</v>
      </c>
      <c r="R341" s="22">
        <f>O341-O24989</f>
        <v>0</v>
      </c>
      <c r="S341" s="76">
        <f>T341+U341</f>
        <v>503770.9</v>
      </c>
      <c r="T341" s="76">
        <f>T343</f>
        <v>503770.9</v>
      </c>
      <c r="U341" s="76">
        <f>U350</f>
        <v>0</v>
      </c>
      <c r="V341" s="76">
        <f>W341+X341</f>
        <v>524302.1</v>
      </c>
      <c r="W341" s="76">
        <f>W343</f>
        <v>524302.1</v>
      </c>
      <c r="X341" s="76">
        <f>X350</f>
        <v>0</v>
      </c>
      <c r="Y341" s="421"/>
    </row>
    <row r="342" spans="1:25" ht="12.75" customHeight="1">
      <c r="A342" s="17"/>
      <c r="B342" s="19"/>
      <c r="C342" s="19"/>
      <c r="D342" s="39"/>
      <c r="E342" s="40" t="s">
        <v>4</v>
      </c>
      <c r="F342" s="90"/>
      <c r="G342" s="39"/>
      <c r="H342" s="39"/>
      <c r="I342" s="39"/>
      <c r="J342" s="39"/>
      <c r="K342" s="39"/>
      <c r="L342" s="39"/>
      <c r="M342" s="199"/>
      <c r="N342" s="199"/>
      <c r="O342" s="199"/>
      <c r="P342" s="22"/>
      <c r="Q342" s="22"/>
      <c r="R342" s="22"/>
      <c r="S342" s="22"/>
      <c r="T342" s="22"/>
      <c r="U342" s="22"/>
      <c r="V342" s="22"/>
      <c r="W342" s="22"/>
      <c r="X342" s="22"/>
      <c r="Y342" s="421"/>
    </row>
    <row r="343" spans="1:25" s="77" customFormat="1" ht="15" customHeight="1">
      <c r="A343" s="120"/>
      <c r="B343" s="75"/>
      <c r="C343" s="75"/>
      <c r="D343" s="112"/>
      <c r="E343" s="119" t="s">
        <v>389</v>
      </c>
      <c r="F343" s="121"/>
      <c r="G343" s="122">
        <f>H343+I343</f>
        <v>404748.26</v>
      </c>
      <c r="H343" s="122">
        <f>H344+H345+H346+H347+H348+H349</f>
        <v>390236.27</v>
      </c>
      <c r="I343" s="122">
        <f>I350</f>
        <v>14511.99</v>
      </c>
      <c r="J343" s="122">
        <f>K343+L343</f>
        <v>497589.2</v>
      </c>
      <c r="K343" s="122">
        <f>K347+K348+K349</f>
        <v>497589.2</v>
      </c>
      <c r="L343" s="122">
        <f>L350</f>
        <v>0</v>
      </c>
      <c r="M343" s="198">
        <f t="shared" si="73"/>
        <v>503283.8</v>
      </c>
      <c r="N343" s="198">
        <f>N347+N348+N349</f>
        <v>503283.8</v>
      </c>
      <c r="O343" s="198">
        <f>O350+O351+O352+O354</f>
        <v>0</v>
      </c>
      <c r="P343" s="22">
        <f t="shared" ref="P343:P355" si="95">M343-J343</f>
        <v>5694.5999999999767</v>
      </c>
      <c r="Q343" s="22">
        <f t="shared" ref="Q343:Q355" si="96">N343-K343</f>
        <v>5694.5999999999767</v>
      </c>
      <c r="R343" s="22">
        <f>O343-O24991</f>
        <v>0</v>
      </c>
      <c r="S343" s="76">
        <f>T343</f>
        <v>503770.9</v>
      </c>
      <c r="T343" s="76">
        <f>T347+T348+T349</f>
        <v>503770.9</v>
      </c>
      <c r="U343" s="76">
        <v>0</v>
      </c>
      <c r="V343" s="76">
        <f>W343</f>
        <v>524302.1</v>
      </c>
      <c r="W343" s="76">
        <f>W347+W348+W349</f>
        <v>524302.1</v>
      </c>
      <c r="X343" s="76"/>
      <c r="Y343" s="421"/>
    </row>
    <row r="344" spans="1:25" s="77" customFormat="1" ht="21" customHeight="1">
      <c r="A344" s="120"/>
      <c r="B344" s="75"/>
      <c r="C344" s="75"/>
      <c r="D344" s="112"/>
      <c r="E344" s="157" t="s">
        <v>517</v>
      </c>
      <c r="F344" s="88" t="s">
        <v>304</v>
      </c>
      <c r="G344" s="35">
        <f>H344</f>
        <v>816.25</v>
      </c>
      <c r="H344" s="35">
        <v>816.25</v>
      </c>
      <c r="I344" s="122"/>
      <c r="J344" s="122"/>
      <c r="K344" s="122"/>
      <c r="L344" s="122"/>
      <c r="M344" s="198"/>
      <c r="N344" s="198"/>
      <c r="O344" s="198"/>
      <c r="P344" s="22"/>
      <c r="Q344" s="22"/>
      <c r="R344" s="22"/>
      <c r="S344" s="76"/>
      <c r="T344" s="76"/>
      <c r="U344" s="76"/>
      <c r="V344" s="76"/>
      <c r="W344" s="76"/>
      <c r="X344" s="76"/>
      <c r="Y344" s="421"/>
    </row>
    <row r="345" spans="1:25" s="77" customFormat="1" ht="15" customHeight="1">
      <c r="A345" s="120"/>
      <c r="B345" s="75"/>
      <c r="C345" s="75"/>
      <c r="D345" s="112"/>
      <c r="E345" s="96" t="s">
        <v>454</v>
      </c>
      <c r="F345" s="97" t="s">
        <v>309</v>
      </c>
      <c r="G345" s="35">
        <f>H345</f>
        <v>1711.32</v>
      </c>
      <c r="H345" s="35">
        <v>1711.32</v>
      </c>
      <c r="I345" s="122"/>
      <c r="J345" s="122"/>
      <c r="K345" s="122"/>
      <c r="L345" s="122"/>
      <c r="M345" s="198"/>
      <c r="N345" s="198"/>
      <c r="O345" s="198"/>
      <c r="P345" s="22"/>
      <c r="Q345" s="22"/>
      <c r="R345" s="22"/>
      <c r="S345" s="76"/>
      <c r="T345" s="76"/>
      <c r="U345" s="76"/>
      <c r="V345" s="76"/>
      <c r="W345" s="76"/>
      <c r="X345" s="76"/>
      <c r="Y345" s="421"/>
    </row>
    <row r="346" spans="1:25" s="77" customFormat="1" ht="15" customHeight="1">
      <c r="A346" s="120"/>
      <c r="B346" s="75"/>
      <c r="C346" s="75"/>
      <c r="D346" s="112"/>
      <c r="E346" s="96" t="s">
        <v>449</v>
      </c>
      <c r="F346" s="97" t="s">
        <v>312</v>
      </c>
      <c r="G346" s="35">
        <f>H346</f>
        <v>0</v>
      </c>
      <c r="H346" s="35">
        <v>0</v>
      </c>
      <c r="I346" s="122"/>
      <c r="J346" s="122"/>
      <c r="K346" s="122"/>
      <c r="L346" s="122"/>
      <c r="M346" s="198"/>
      <c r="N346" s="198"/>
      <c r="O346" s="198"/>
      <c r="P346" s="22"/>
      <c r="Q346" s="22"/>
      <c r="R346" s="22"/>
      <c r="S346" s="76"/>
      <c r="T346" s="76"/>
      <c r="U346" s="76"/>
      <c r="V346" s="76"/>
      <c r="W346" s="76"/>
      <c r="X346" s="76"/>
      <c r="Y346" s="421"/>
    </row>
    <row r="347" spans="1:25" ht="25.5" customHeight="1">
      <c r="A347" s="17"/>
      <c r="B347" s="19"/>
      <c r="C347" s="19"/>
      <c r="D347" s="39"/>
      <c r="E347" s="40" t="s">
        <v>325</v>
      </c>
      <c r="F347" s="88" t="s">
        <v>326</v>
      </c>
      <c r="G347" s="10">
        <f>H347+I347</f>
        <v>379085.3</v>
      </c>
      <c r="H347" s="10">
        <v>379085.3</v>
      </c>
      <c r="I347" s="32"/>
      <c r="J347" s="50">
        <f>K347</f>
        <v>481889.2</v>
      </c>
      <c r="K347" s="50">
        <v>481889.2</v>
      </c>
      <c r="L347" s="32"/>
      <c r="M347" s="199">
        <f t="shared" si="73"/>
        <v>484283.8</v>
      </c>
      <c r="N347" s="199">
        <v>484283.8</v>
      </c>
      <c r="O347" s="199"/>
      <c r="P347" s="22">
        <f t="shared" si="95"/>
        <v>2394.5999999999767</v>
      </c>
      <c r="Q347" s="22">
        <f t="shared" si="96"/>
        <v>2394.5999999999767</v>
      </c>
      <c r="R347" s="22">
        <f t="shared" ref="R347:R352" si="97">O347-O24992</f>
        <v>0</v>
      </c>
      <c r="S347" s="22">
        <f>T347</f>
        <v>485770.9</v>
      </c>
      <c r="T347" s="22">
        <v>485770.9</v>
      </c>
      <c r="U347" s="22"/>
      <c r="V347" s="22">
        <f>W347</f>
        <v>487302.1</v>
      </c>
      <c r="W347" s="161">
        <v>487302.1</v>
      </c>
      <c r="X347" s="22"/>
      <c r="Y347" s="421"/>
    </row>
    <row r="348" spans="1:25" s="5" customFormat="1" ht="30" customHeight="1">
      <c r="A348" s="8"/>
      <c r="B348" s="9"/>
      <c r="C348" s="9"/>
      <c r="D348" s="35"/>
      <c r="E348" s="96" t="s">
        <v>443</v>
      </c>
      <c r="F348" s="97" t="s">
        <v>327</v>
      </c>
      <c r="G348" s="10">
        <f>H348+I348</f>
        <v>2307.9</v>
      </c>
      <c r="H348" s="35">
        <v>2307.9</v>
      </c>
      <c r="I348" s="43"/>
      <c r="J348" s="50">
        <f>K348</f>
        <v>5000</v>
      </c>
      <c r="K348" s="50">
        <v>5000</v>
      </c>
      <c r="L348" s="43"/>
      <c r="M348" s="199">
        <f t="shared" si="73"/>
        <v>7000</v>
      </c>
      <c r="N348" s="199">
        <v>7000</v>
      </c>
      <c r="O348" s="199"/>
      <c r="P348" s="22">
        <f t="shared" si="95"/>
        <v>2000</v>
      </c>
      <c r="Q348" s="22">
        <f t="shared" si="96"/>
        <v>2000</v>
      </c>
      <c r="R348" s="22">
        <f t="shared" si="97"/>
        <v>0</v>
      </c>
      <c r="S348" s="22">
        <f>T348</f>
        <v>7000</v>
      </c>
      <c r="T348" s="22">
        <v>7000</v>
      </c>
      <c r="U348" s="22"/>
      <c r="V348" s="22">
        <f>W348</f>
        <v>17000</v>
      </c>
      <c r="W348" s="22">
        <v>17000</v>
      </c>
      <c r="X348" s="22"/>
      <c r="Y348" s="421"/>
    </row>
    <row r="349" spans="1:25" ht="24" customHeight="1">
      <c r="A349" s="17"/>
      <c r="B349" s="19"/>
      <c r="C349" s="19"/>
      <c r="D349" s="39"/>
      <c r="E349" s="96" t="s">
        <v>414</v>
      </c>
      <c r="F349" s="97" t="s">
        <v>415</v>
      </c>
      <c r="G349" s="10">
        <f>H349+I349</f>
        <v>6315.5</v>
      </c>
      <c r="H349" s="10">
        <v>6315.5</v>
      </c>
      <c r="I349" s="32"/>
      <c r="J349" s="50">
        <f>K349</f>
        <v>10700</v>
      </c>
      <c r="K349" s="50">
        <v>10700</v>
      </c>
      <c r="L349" s="32"/>
      <c r="M349" s="199">
        <f t="shared" si="73"/>
        <v>12000</v>
      </c>
      <c r="N349" s="199">
        <v>12000</v>
      </c>
      <c r="O349" s="199"/>
      <c r="P349" s="22">
        <f t="shared" si="95"/>
        <v>1300</v>
      </c>
      <c r="Q349" s="22">
        <f t="shared" si="96"/>
        <v>1300</v>
      </c>
      <c r="R349" s="22">
        <f t="shared" si="97"/>
        <v>0</v>
      </c>
      <c r="S349" s="22">
        <f>T349</f>
        <v>11000</v>
      </c>
      <c r="T349" s="22">
        <v>11000</v>
      </c>
      <c r="U349" s="22"/>
      <c r="V349" s="22">
        <f>W349</f>
        <v>20000</v>
      </c>
      <c r="W349" s="22">
        <v>20000</v>
      </c>
      <c r="X349" s="22"/>
      <c r="Y349" s="421"/>
    </row>
    <row r="350" spans="1:25" s="77" customFormat="1" ht="21">
      <c r="A350" s="120"/>
      <c r="B350" s="75"/>
      <c r="C350" s="75"/>
      <c r="D350" s="112"/>
      <c r="E350" s="119" t="s">
        <v>390</v>
      </c>
      <c r="F350" s="121"/>
      <c r="G350" s="122">
        <f>I350</f>
        <v>14511.99</v>
      </c>
      <c r="H350" s="122"/>
      <c r="I350" s="122">
        <f>I351+I352+I353+I354</f>
        <v>14511.99</v>
      </c>
      <c r="J350" s="122">
        <f>L350</f>
        <v>0</v>
      </c>
      <c r="K350" s="122"/>
      <c r="L350" s="122">
        <f>L351+L352+L354</f>
        <v>0</v>
      </c>
      <c r="M350" s="198">
        <f t="shared" si="73"/>
        <v>0</v>
      </c>
      <c r="N350" s="198">
        <v>0</v>
      </c>
      <c r="O350" s="198">
        <f>O351</f>
        <v>0</v>
      </c>
      <c r="P350" s="22">
        <f t="shared" si="95"/>
        <v>0</v>
      </c>
      <c r="Q350" s="22">
        <f t="shared" si="96"/>
        <v>0</v>
      </c>
      <c r="R350" s="22">
        <f t="shared" si="97"/>
        <v>0</v>
      </c>
      <c r="S350" s="76">
        <f>U350</f>
        <v>0</v>
      </c>
      <c r="T350" s="76"/>
      <c r="U350" s="76">
        <f>U351</f>
        <v>0</v>
      </c>
      <c r="V350" s="76">
        <f>X350</f>
        <v>0</v>
      </c>
      <c r="W350" s="76"/>
      <c r="X350" s="76">
        <f>X351</f>
        <v>0</v>
      </c>
      <c r="Y350" s="421"/>
    </row>
    <row r="351" spans="1:25" ht="12.75" customHeight="1">
      <c r="A351" s="17"/>
      <c r="B351" s="19"/>
      <c r="C351" s="19"/>
      <c r="D351" s="39"/>
      <c r="E351" s="40" t="s">
        <v>337</v>
      </c>
      <c r="F351" s="90" t="s">
        <v>336</v>
      </c>
      <c r="G351" s="35">
        <f>I351</f>
        <v>2509.5700000000002</v>
      </c>
      <c r="H351" s="32"/>
      <c r="I351" s="35">
        <v>2509.5700000000002</v>
      </c>
      <c r="J351" s="32">
        <f>L351</f>
        <v>0</v>
      </c>
      <c r="K351" s="32"/>
      <c r="L351" s="32">
        <v>0</v>
      </c>
      <c r="M351" s="199">
        <f t="shared" si="73"/>
        <v>0</v>
      </c>
      <c r="N351" s="199">
        <v>0</v>
      </c>
      <c r="O351" s="199">
        <v>0</v>
      </c>
      <c r="P351" s="22">
        <f t="shared" si="95"/>
        <v>0</v>
      </c>
      <c r="Q351" s="22">
        <f t="shared" si="96"/>
        <v>0</v>
      </c>
      <c r="R351" s="22">
        <f t="shared" si="97"/>
        <v>0</v>
      </c>
      <c r="S351" s="22">
        <f>U351</f>
        <v>0</v>
      </c>
      <c r="T351" s="22"/>
      <c r="U351" s="22">
        <v>0</v>
      </c>
      <c r="V351" s="22">
        <f>X351</f>
        <v>0</v>
      </c>
      <c r="W351" s="22"/>
      <c r="X351" s="22">
        <v>0</v>
      </c>
      <c r="Y351" s="421"/>
    </row>
    <row r="352" spans="1:25" ht="12.75" customHeight="1">
      <c r="A352" s="17"/>
      <c r="B352" s="19"/>
      <c r="C352" s="19"/>
      <c r="D352" s="39"/>
      <c r="E352" s="40" t="s">
        <v>339</v>
      </c>
      <c r="F352" s="90" t="s">
        <v>338</v>
      </c>
      <c r="G352" s="35">
        <f>I352</f>
        <v>11987.42</v>
      </c>
      <c r="H352" s="32"/>
      <c r="I352" s="32">
        <v>11987.42</v>
      </c>
      <c r="J352" s="32">
        <f>L352</f>
        <v>0</v>
      </c>
      <c r="K352" s="32"/>
      <c r="L352" s="32">
        <v>0</v>
      </c>
      <c r="M352" s="199">
        <f t="shared" si="73"/>
        <v>0</v>
      </c>
      <c r="N352" s="199"/>
      <c r="O352" s="199">
        <v>0</v>
      </c>
      <c r="P352" s="22">
        <f t="shared" si="95"/>
        <v>0</v>
      </c>
      <c r="Q352" s="22">
        <f t="shared" si="96"/>
        <v>0</v>
      </c>
      <c r="R352" s="22">
        <f t="shared" si="97"/>
        <v>0</v>
      </c>
      <c r="S352" s="22">
        <f>T352</f>
        <v>0</v>
      </c>
      <c r="T352" s="22"/>
      <c r="U352" s="22">
        <v>0</v>
      </c>
      <c r="V352" s="22"/>
      <c r="W352" s="22"/>
      <c r="X352" s="22"/>
      <c r="Y352" s="421"/>
    </row>
    <row r="353" spans="1:25" ht="12.75" customHeight="1">
      <c r="A353" s="17"/>
      <c r="B353" s="19"/>
      <c r="C353" s="19"/>
      <c r="D353" s="39"/>
      <c r="E353" s="42" t="s">
        <v>344</v>
      </c>
      <c r="F353" s="90" t="s">
        <v>345</v>
      </c>
      <c r="G353" s="35">
        <f>I353</f>
        <v>0</v>
      </c>
      <c r="H353" s="32"/>
      <c r="I353" s="32">
        <v>0</v>
      </c>
      <c r="J353" s="32"/>
      <c r="K353" s="32"/>
      <c r="L353" s="32"/>
      <c r="M353" s="199"/>
      <c r="N353" s="199"/>
      <c r="O353" s="199"/>
      <c r="P353" s="22"/>
      <c r="Q353" s="22"/>
      <c r="R353" s="22"/>
      <c r="S353" s="22"/>
      <c r="T353" s="22"/>
      <c r="U353" s="22"/>
      <c r="V353" s="22"/>
      <c r="W353" s="22"/>
      <c r="X353" s="22"/>
      <c r="Y353" s="421"/>
    </row>
    <row r="354" spans="1:25" ht="12.75" customHeight="1">
      <c r="A354" s="17"/>
      <c r="B354" s="19"/>
      <c r="C354" s="19"/>
      <c r="D354" s="39"/>
      <c r="E354" s="93" t="s">
        <v>444</v>
      </c>
      <c r="F354" s="97" t="s">
        <v>346</v>
      </c>
      <c r="G354" s="35">
        <f>I354</f>
        <v>15</v>
      </c>
      <c r="H354" s="32"/>
      <c r="I354" s="35">
        <v>15</v>
      </c>
      <c r="J354" s="32">
        <f>L354</f>
        <v>0</v>
      </c>
      <c r="K354" s="32"/>
      <c r="L354" s="32">
        <v>0</v>
      </c>
      <c r="M354" s="199">
        <f t="shared" si="73"/>
        <v>0</v>
      </c>
      <c r="N354" s="199"/>
      <c r="O354" s="199">
        <v>0</v>
      </c>
      <c r="P354" s="22">
        <f t="shared" si="95"/>
        <v>0</v>
      </c>
      <c r="Q354" s="22">
        <f t="shared" si="96"/>
        <v>0</v>
      </c>
      <c r="R354" s="22">
        <f>O354-O24998</f>
        <v>0</v>
      </c>
      <c r="S354" s="22">
        <f>T354</f>
        <v>0</v>
      </c>
      <c r="T354" s="22"/>
      <c r="U354" s="22">
        <v>0</v>
      </c>
      <c r="V354" s="22"/>
      <c r="W354" s="22"/>
      <c r="X354" s="22"/>
      <c r="Y354" s="421"/>
    </row>
    <row r="355" spans="1:25" s="77" customFormat="1" ht="18" customHeight="1">
      <c r="A355" s="384">
        <v>2980</v>
      </c>
      <c r="B355" s="270" t="s">
        <v>207</v>
      </c>
      <c r="C355" s="270" t="s">
        <v>459</v>
      </c>
      <c r="D355" s="270" t="s">
        <v>170</v>
      </c>
      <c r="E355" s="378" t="s">
        <v>458</v>
      </c>
      <c r="F355" s="244"/>
      <c r="G355" s="245">
        <f>H355</f>
        <v>780</v>
      </c>
      <c r="H355" s="245">
        <f>H357</f>
        <v>780</v>
      </c>
      <c r="I355" s="245"/>
      <c r="J355" s="245">
        <f>K355</f>
        <v>3000</v>
      </c>
      <c r="K355" s="245">
        <f>K357</f>
        <v>3000</v>
      </c>
      <c r="L355" s="245"/>
      <c r="M355" s="238">
        <f t="shared" si="73"/>
        <v>4650</v>
      </c>
      <c r="N355" s="238">
        <f>N357</f>
        <v>4650</v>
      </c>
      <c r="O355" s="238">
        <f>O357</f>
        <v>0</v>
      </c>
      <c r="P355" s="267">
        <f t="shared" si="95"/>
        <v>1650</v>
      </c>
      <c r="Q355" s="267">
        <f t="shared" si="96"/>
        <v>1650</v>
      </c>
      <c r="R355" s="267">
        <f>O355-O24999</f>
        <v>0</v>
      </c>
      <c r="S355" s="239">
        <f>T355</f>
        <v>4350</v>
      </c>
      <c r="T355" s="239">
        <f>T357</f>
        <v>4350</v>
      </c>
      <c r="U355" s="239">
        <f>U357</f>
        <v>0</v>
      </c>
      <c r="V355" s="239">
        <f>W355</f>
        <v>4500</v>
      </c>
      <c r="W355" s="239">
        <f>W357</f>
        <v>4500</v>
      </c>
      <c r="X355" s="239"/>
      <c r="Y355" s="421"/>
    </row>
    <row r="356" spans="1:25" ht="12.75" customHeight="1">
      <c r="A356" s="385"/>
      <c r="B356" s="97"/>
      <c r="C356" s="97"/>
      <c r="D356" s="97"/>
      <c r="E356" s="96" t="s">
        <v>412</v>
      </c>
      <c r="F356" s="90"/>
      <c r="G356" s="39"/>
      <c r="H356" s="39"/>
      <c r="I356" s="39"/>
      <c r="J356" s="39"/>
      <c r="K356" s="39"/>
      <c r="L356" s="39"/>
      <c r="M356" s="199"/>
      <c r="N356" s="199"/>
      <c r="O356" s="199"/>
      <c r="P356" s="22"/>
      <c r="Q356" s="22"/>
      <c r="R356" s="22"/>
      <c r="S356" s="22"/>
      <c r="T356" s="22"/>
      <c r="U356" s="22"/>
      <c r="V356" s="22"/>
      <c r="W356" s="22"/>
      <c r="X356" s="22"/>
      <c r="Y356" s="48"/>
    </row>
    <row r="357" spans="1:25" s="74" customFormat="1" ht="12.75" customHeight="1">
      <c r="A357" s="386">
        <v>2981</v>
      </c>
      <c r="B357" s="102" t="s">
        <v>207</v>
      </c>
      <c r="C357" s="102" t="s">
        <v>459</v>
      </c>
      <c r="D357" s="102" t="s">
        <v>173</v>
      </c>
      <c r="E357" s="101" t="s">
        <v>458</v>
      </c>
      <c r="F357" s="116"/>
      <c r="G357" s="117">
        <f>H357</f>
        <v>780</v>
      </c>
      <c r="H357" s="117">
        <f>H359+H361+H362</f>
        <v>780</v>
      </c>
      <c r="I357" s="117"/>
      <c r="J357" s="117">
        <f>K357</f>
        <v>3000</v>
      </c>
      <c r="K357" s="117">
        <f>K359+K361+K362</f>
        <v>3000</v>
      </c>
      <c r="L357" s="117"/>
      <c r="M357" s="198">
        <f t="shared" si="73"/>
        <v>4650</v>
      </c>
      <c r="N357" s="198">
        <f>N359+N360+N361+N362</f>
        <v>4650</v>
      </c>
      <c r="O357" s="198">
        <f>O363</f>
        <v>0</v>
      </c>
      <c r="P357" s="22">
        <f>M357-J357</f>
        <v>1650</v>
      </c>
      <c r="Q357" s="22">
        <f>N357-K357</f>
        <v>1650</v>
      </c>
      <c r="R357" s="22">
        <f>O357-O25001</f>
        <v>0</v>
      </c>
      <c r="S357" s="76">
        <f>T357</f>
        <v>4350</v>
      </c>
      <c r="T357" s="76">
        <f>T359+T360+T361+T362</f>
        <v>4350</v>
      </c>
      <c r="U357" s="76">
        <f>U363</f>
        <v>0</v>
      </c>
      <c r="V357" s="76">
        <f>W357</f>
        <v>4500</v>
      </c>
      <c r="W357" s="76">
        <f>W362</f>
        <v>4500</v>
      </c>
      <c r="X357" s="76"/>
      <c r="Y357" s="118"/>
    </row>
    <row r="358" spans="1:25" ht="12.75" customHeight="1">
      <c r="A358" s="17"/>
      <c r="B358" s="19"/>
      <c r="C358" s="19"/>
      <c r="D358" s="39"/>
      <c r="E358" s="40" t="s">
        <v>4</v>
      </c>
      <c r="F358" s="90"/>
      <c r="G358" s="39"/>
      <c r="H358" s="39"/>
      <c r="I358" s="39"/>
      <c r="J358" s="39"/>
      <c r="K358" s="39"/>
      <c r="L358" s="39"/>
      <c r="M358" s="199"/>
      <c r="N358" s="199"/>
      <c r="O358" s="199"/>
      <c r="P358" s="22"/>
      <c r="Q358" s="22"/>
      <c r="R358" s="22"/>
      <c r="S358" s="22"/>
      <c r="T358" s="22"/>
      <c r="U358" s="22"/>
      <c r="V358" s="22"/>
      <c r="W358" s="22"/>
      <c r="X358" s="22"/>
      <c r="Y358" s="48"/>
    </row>
    <row r="359" spans="1:25" s="5" customFormat="1" ht="21">
      <c r="A359" s="8"/>
      <c r="B359" s="9"/>
      <c r="C359" s="9"/>
      <c r="D359" s="35"/>
      <c r="E359" s="96" t="s">
        <v>460</v>
      </c>
      <c r="F359" s="97" t="s">
        <v>304</v>
      </c>
      <c r="G359" s="35">
        <f>H359</f>
        <v>0</v>
      </c>
      <c r="H359" s="35">
        <v>0</v>
      </c>
      <c r="I359" s="43"/>
      <c r="J359" s="35">
        <v>0</v>
      </c>
      <c r="K359" s="35">
        <v>0</v>
      </c>
      <c r="L359" s="43"/>
      <c r="M359" s="199">
        <f>N359</f>
        <v>700</v>
      </c>
      <c r="N359" s="199">
        <v>700</v>
      </c>
      <c r="O359" s="199"/>
      <c r="P359" s="22">
        <f t="shared" ref="P359:P366" si="98">M359-J359</f>
        <v>700</v>
      </c>
      <c r="Q359" s="22">
        <f t="shared" ref="Q359:Q366" si="99">N359-K359</f>
        <v>700</v>
      </c>
      <c r="R359" s="22">
        <f>O359-O25003</f>
        <v>0</v>
      </c>
      <c r="S359" s="22">
        <f>T359</f>
        <v>500</v>
      </c>
      <c r="T359" s="22">
        <v>500</v>
      </c>
      <c r="U359" s="22"/>
      <c r="V359" s="22"/>
      <c r="W359" s="22"/>
      <c r="X359" s="22"/>
      <c r="Y359" s="47"/>
    </row>
    <row r="360" spans="1:25" s="5" customFormat="1">
      <c r="A360" s="8"/>
      <c r="B360" s="9"/>
      <c r="C360" s="9"/>
      <c r="D360" s="35"/>
      <c r="E360" s="96" t="s">
        <v>454</v>
      </c>
      <c r="F360" s="97" t="s">
        <v>309</v>
      </c>
      <c r="G360" s="35"/>
      <c r="H360" s="35"/>
      <c r="I360" s="43"/>
      <c r="J360" s="35"/>
      <c r="K360" s="35"/>
      <c r="L360" s="43"/>
      <c r="M360" s="199">
        <f>N360</f>
        <v>950</v>
      </c>
      <c r="N360" s="199">
        <v>950</v>
      </c>
      <c r="O360" s="199"/>
      <c r="P360" s="22"/>
      <c r="Q360" s="22"/>
      <c r="R360" s="22"/>
      <c r="S360" s="22">
        <f>T360</f>
        <v>850</v>
      </c>
      <c r="T360" s="22">
        <v>850</v>
      </c>
      <c r="U360" s="22"/>
      <c r="V360" s="22"/>
      <c r="W360" s="22"/>
      <c r="X360" s="22"/>
      <c r="Y360" s="47"/>
    </row>
    <row r="361" spans="1:25" ht="12.75" customHeight="1">
      <c r="A361" s="17"/>
      <c r="B361" s="19"/>
      <c r="C361" s="19"/>
      <c r="D361" s="39"/>
      <c r="E361" s="352" t="s">
        <v>481</v>
      </c>
      <c r="F361" s="97">
        <v>4639</v>
      </c>
      <c r="G361" s="39">
        <f>H361</f>
        <v>0</v>
      </c>
      <c r="H361" s="32">
        <v>0</v>
      </c>
      <c r="I361" s="32"/>
      <c r="J361" s="52">
        <v>0</v>
      </c>
      <c r="K361" s="52">
        <v>0</v>
      </c>
      <c r="L361" s="32"/>
      <c r="M361" s="199">
        <f t="shared" si="73"/>
        <v>0</v>
      </c>
      <c r="N361" s="199">
        <v>0</v>
      </c>
      <c r="O361" s="199"/>
      <c r="P361" s="22">
        <f t="shared" si="98"/>
        <v>0</v>
      </c>
      <c r="Q361" s="22">
        <f t="shared" si="99"/>
        <v>0</v>
      </c>
      <c r="R361" s="22">
        <f>O361-O25004</f>
        <v>0</v>
      </c>
      <c r="S361" s="22">
        <f>T361</f>
        <v>0</v>
      </c>
      <c r="T361" s="22">
        <v>0</v>
      </c>
      <c r="U361" s="22"/>
      <c r="V361" s="22"/>
      <c r="W361" s="22"/>
      <c r="X361" s="22"/>
      <c r="Y361" s="48"/>
    </row>
    <row r="362" spans="1:25" ht="24" customHeight="1">
      <c r="A362" s="17"/>
      <c r="B362" s="19"/>
      <c r="C362" s="19"/>
      <c r="D362" s="39"/>
      <c r="E362" s="96" t="s">
        <v>416</v>
      </c>
      <c r="F362" s="97" t="s">
        <v>417</v>
      </c>
      <c r="G362" s="35">
        <f>H362</f>
        <v>780</v>
      </c>
      <c r="H362" s="50">
        <v>780</v>
      </c>
      <c r="I362" s="32"/>
      <c r="J362" s="50">
        <f>K362</f>
        <v>3000</v>
      </c>
      <c r="K362" s="50">
        <v>3000</v>
      </c>
      <c r="L362" s="32"/>
      <c r="M362" s="199">
        <f t="shared" si="73"/>
        <v>3000</v>
      </c>
      <c r="N362" s="199">
        <v>3000</v>
      </c>
      <c r="O362" s="199">
        <v>0</v>
      </c>
      <c r="P362" s="22">
        <f t="shared" si="98"/>
        <v>0</v>
      </c>
      <c r="Q362" s="22">
        <f t="shared" si="99"/>
        <v>0</v>
      </c>
      <c r="R362" s="22">
        <f>O362-O25005</f>
        <v>0</v>
      </c>
      <c r="S362" s="22">
        <f>T362</f>
        <v>3000</v>
      </c>
      <c r="T362" s="22">
        <v>3000</v>
      </c>
      <c r="U362" s="22"/>
      <c r="V362" s="22">
        <f>W362</f>
        <v>4500</v>
      </c>
      <c r="W362" s="22">
        <v>4500</v>
      </c>
      <c r="X362" s="22"/>
      <c r="Y362" s="48"/>
    </row>
    <row r="363" spans="1:25" ht="18" customHeight="1">
      <c r="A363" s="17"/>
      <c r="B363" s="19"/>
      <c r="C363" s="19"/>
      <c r="D363" s="39"/>
      <c r="E363" s="42" t="s">
        <v>337</v>
      </c>
      <c r="F363" s="88" t="s">
        <v>336</v>
      </c>
      <c r="G363" s="35"/>
      <c r="H363" s="50"/>
      <c r="I363" s="32"/>
      <c r="J363" s="50"/>
      <c r="K363" s="50"/>
      <c r="L363" s="32"/>
      <c r="M363" s="199">
        <f>O363</f>
        <v>0</v>
      </c>
      <c r="N363" s="199"/>
      <c r="O363" s="199">
        <v>0</v>
      </c>
      <c r="P363" s="22"/>
      <c r="Q363" s="22"/>
      <c r="R363" s="22"/>
      <c r="S363" s="22">
        <f>U363</f>
        <v>0</v>
      </c>
      <c r="T363" s="22"/>
      <c r="U363" s="22">
        <v>0</v>
      </c>
      <c r="V363" s="22"/>
      <c r="W363" s="22"/>
      <c r="X363" s="22"/>
      <c r="Y363" s="48"/>
    </row>
    <row r="364" spans="1:25" s="77" customFormat="1" ht="42">
      <c r="A364" s="252" t="s">
        <v>264</v>
      </c>
      <c r="B364" s="253" t="s">
        <v>265</v>
      </c>
      <c r="C364" s="253" t="s">
        <v>170</v>
      </c>
      <c r="D364" s="254" t="s">
        <v>170</v>
      </c>
      <c r="E364" s="255" t="s">
        <v>266</v>
      </c>
      <c r="F364" s="256"/>
      <c r="G364" s="257">
        <f>H364</f>
        <v>30723.309999999998</v>
      </c>
      <c r="H364" s="257">
        <f>H366+H373</f>
        <v>30723.309999999998</v>
      </c>
      <c r="I364" s="257"/>
      <c r="J364" s="257">
        <f>K364</f>
        <v>40150.6</v>
      </c>
      <c r="K364" s="257">
        <f>K366+K373</f>
        <v>40150.6</v>
      </c>
      <c r="L364" s="257"/>
      <c r="M364" s="221">
        <f t="shared" ref="M364:M391" si="100">N364+O364</f>
        <v>50149.5</v>
      </c>
      <c r="N364" s="221">
        <f>N366+N373</f>
        <v>50149.5</v>
      </c>
      <c r="O364" s="221"/>
      <c r="P364" s="289">
        <f t="shared" si="98"/>
        <v>9998.9000000000015</v>
      </c>
      <c r="Q364" s="289">
        <f t="shared" si="99"/>
        <v>9998.9000000000015</v>
      </c>
      <c r="R364" s="289">
        <f>O364-O25006</f>
        <v>0</v>
      </c>
      <c r="S364" s="223">
        <f>T364+U364</f>
        <v>86030.7</v>
      </c>
      <c r="T364" s="223">
        <f>T366+T373</f>
        <v>56030.7</v>
      </c>
      <c r="U364" s="223">
        <f>U373</f>
        <v>30000</v>
      </c>
      <c r="V364" s="223">
        <f>V366+V373</f>
        <v>54094.400000000001</v>
      </c>
      <c r="W364" s="223">
        <f>W366+W373</f>
        <v>54094.400000000001</v>
      </c>
      <c r="X364" s="223"/>
      <c r="Y364" s="292" t="s">
        <v>496</v>
      </c>
    </row>
    <row r="365" spans="1:25" ht="12.75" customHeight="1">
      <c r="A365" s="17"/>
      <c r="B365" s="19"/>
      <c r="C365" s="19"/>
      <c r="D365" s="39"/>
      <c r="E365" s="40" t="s">
        <v>4</v>
      </c>
      <c r="F365" s="90"/>
      <c r="G365" s="39"/>
      <c r="H365" s="39"/>
      <c r="I365" s="39"/>
      <c r="J365" s="39"/>
      <c r="K365" s="39"/>
      <c r="L365" s="39"/>
      <c r="M365" s="199"/>
      <c r="N365" s="199"/>
      <c r="O365" s="199"/>
      <c r="P365" s="22"/>
      <c r="Q365" s="22"/>
      <c r="R365" s="22"/>
      <c r="S365" s="22"/>
      <c r="T365" s="22"/>
      <c r="U365" s="22"/>
      <c r="V365" s="22"/>
      <c r="W365" s="22"/>
      <c r="X365" s="22"/>
      <c r="Y365" s="48"/>
    </row>
    <row r="366" spans="1:25" s="77" customFormat="1" ht="14.25" customHeight="1">
      <c r="A366" s="241" t="s">
        <v>267</v>
      </c>
      <c r="B366" s="242" t="s">
        <v>265</v>
      </c>
      <c r="C366" s="242" t="s">
        <v>198</v>
      </c>
      <c r="D366" s="243" t="s">
        <v>170</v>
      </c>
      <c r="E366" s="235" t="s">
        <v>268</v>
      </c>
      <c r="F366" s="244"/>
      <c r="G366" s="245">
        <f>H366</f>
        <v>19597</v>
      </c>
      <c r="H366" s="245">
        <f>H368</f>
        <v>19597</v>
      </c>
      <c r="I366" s="245"/>
      <c r="J366" s="245">
        <f>K366</f>
        <v>27170.6</v>
      </c>
      <c r="K366" s="245">
        <f>K368</f>
        <v>27170.6</v>
      </c>
      <c r="L366" s="245"/>
      <c r="M366" s="238">
        <f t="shared" si="100"/>
        <v>32249.5</v>
      </c>
      <c r="N366" s="238">
        <f>N368</f>
        <v>32249.5</v>
      </c>
      <c r="O366" s="238"/>
      <c r="P366" s="267">
        <f t="shared" si="98"/>
        <v>5078.9000000000015</v>
      </c>
      <c r="Q366" s="267">
        <f t="shared" si="99"/>
        <v>5078.9000000000015</v>
      </c>
      <c r="R366" s="267">
        <f>O366-O25008</f>
        <v>0</v>
      </c>
      <c r="S366" s="239">
        <f>T366</f>
        <v>37330.699999999997</v>
      </c>
      <c r="T366" s="239">
        <f>T368</f>
        <v>37330.699999999997</v>
      </c>
      <c r="U366" s="239"/>
      <c r="V366" s="239">
        <f>W366</f>
        <v>27414.400000000001</v>
      </c>
      <c r="W366" s="239">
        <f>W368</f>
        <v>27414.400000000001</v>
      </c>
      <c r="X366" s="239"/>
      <c r="Y366" s="240"/>
    </row>
    <row r="367" spans="1:25" ht="12.75" customHeight="1">
      <c r="A367" s="17"/>
      <c r="B367" s="19"/>
      <c r="C367" s="19"/>
      <c r="D367" s="39"/>
      <c r="E367" s="40" t="s">
        <v>175</v>
      </c>
      <c r="F367" s="90"/>
      <c r="G367" s="39"/>
      <c r="H367" s="39"/>
      <c r="I367" s="39"/>
      <c r="J367" s="39"/>
      <c r="K367" s="39"/>
      <c r="L367" s="39"/>
      <c r="M367" s="199"/>
      <c r="N367" s="199"/>
      <c r="O367" s="199"/>
      <c r="P367" s="22"/>
      <c r="Q367" s="22"/>
      <c r="R367" s="22"/>
      <c r="S367" s="22"/>
      <c r="T367" s="22"/>
      <c r="U367" s="22"/>
      <c r="V367" s="22"/>
      <c r="W367" s="22"/>
      <c r="X367" s="22"/>
      <c r="Y367" s="48"/>
    </row>
    <row r="368" spans="1:25" ht="21" customHeight="1">
      <c r="A368" s="12" t="s">
        <v>269</v>
      </c>
      <c r="B368" s="10" t="s">
        <v>265</v>
      </c>
      <c r="C368" s="10" t="s">
        <v>198</v>
      </c>
      <c r="D368" s="10" t="s">
        <v>173</v>
      </c>
      <c r="E368" s="42" t="s">
        <v>268</v>
      </c>
      <c r="F368" s="90"/>
      <c r="G368" s="35">
        <f>H368</f>
        <v>19597</v>
      </c>
      <c r="H368" s="35">
        <f>H371+H372</f>
        <v>19597</v>
      </c>
      <c r="I368" s="39"/>
      <c r="J368" s="35">
        <f>K368</f>
        <v>27170.6</v>
      </c>
      <c r="K368" s="35">
        <f>K371</f>
        <v>27170.6</v>
      </c>
      <c r="L368" s="39"/>
      <c r="M368" s="199">
        <f t="shared" si="100"/>
        <v>32249.5</v>
      </c>
      <c r="N368" s="199">
        <f>N370+N371</f>
        <v>32249.5</v>
      </c>
      <c r="O368" s="199"/>
      <c r="P368" s="22">
        <f t="shared" ref="P368:P387" si="101">M368-J368</f>
        <v>5078.9000000000015</v>
      </c>
      <c r="Q368" s="22">
        <f t="shared" ref="Q368:Q387" si="102">N368-K368</f>
        <v>5078.9000000000015</v>
      </c>
      <c r="R368" s="22">
        <f>O368-O25010</f>
        <v>0</v>
      </c>
      <c r="S368" s="22">
        <f>T368</f>
        <v>37330.699999999997</v>
      </c>
      <c r="T368" s="22">
        <f>T370+T371</f>
        <v>37330.699999999997</v>
      </c>
      <c r="U368" s="22"/>
      <c r="V368" s="22">
        <f>W368</f>
        <v>27414.400000000001</v>
      </c>
      <c r="W368" s="22">
        <f>W371</f>
        <v>27414.400000000001</v>
      </c>
      <c r="X368" s="22"/>
      <c r="Y368" s="48"/>
    </row>
    <row r="369" spans="1:25" ht="12.75" customHeight="1">
      <c r="A369" s="17"/>
      <c r="B369" s="19"/>
      <c r="C369" s="19"/>
      <c r="D369" s="39"/>
      <c r="E369" s="40" t="s">
        <v>4</v>
      </c>
      <c r="F369" s="90"/>
      <c r="G369" s="39"/>
      <c r="H369" s="39"/>
      <c r="I369" s="39"/>
      <c r="J369" s="39"/>
      <c r="K369" s="39"/>
      <c r="L369" s="39"/>
      <c r="M369" s="199"/>
      <c r="N369" s="199"/>
      <c r="O369" s="199"/>
      <c r="P369" s="22"/>
      <c r="Q369" s="22"/>
      <c r="R369" s="22"/>
      <c r="S369" s="22"/>
      <c r="T369" s="22"/>
      <c r="U369" s="22"/>
      <c r="V369" s="22"/>
      <c r="W369" s="22"/>
      <c r="X369" s="22"/>
      <c r="Y369" s="48"/>
    </row>
    <row r="370" spans="1:25" ht="12.75" customHeight="1">
      <c r="A370" s="17"/>
      <c r="B370" s="19"/>
      <c r="C370" s="19"/>
      <c r="D370" s="39"/>
      <c r="E370" s="85" t="s">
        <v>434</v>
      </c>
      <c r="F370" s="90" t="s">
        <v>314</v>
      </c>
      <c r="G370" s="39"/>
      <c r="H370" s="39"/>
      <c r="I370" s="39"/>
      <c r="J370" s="39"/>
      <c r="K370" s="39"/>
      <c r="L370" s="39"/>
      <c r="M370" s="199">
        <f>N370</f>
        <v>5000</v>
      </c>
      <c r="N370" s="199">
        <v>5000</v>
      </c>
      <c r="O370" s="199"/>
      <c r="P370" s="22"/>
      <c r="Q370" s="22"/>
      <c r="R370" s="22"/>
      <c r="S370" s="22">
        <f>T370</f>
        <v>10000</v>
      </c>
      <c r="T370" s="22">
        <v>10000</v>
      </c>
      <c r="U370" s="22"/>
      <c r="V370" s="22"/>
      <c r="W370" s="22"/>
      <c r="X370" s="22"/>
      <c r="Y370" s="48"/>
    </row>
    <row r="371" spans="1:25" s="5" customFormat="1" ht="49.5" customHeight="1">
      <c r="A371" s="8"/>
      <c r="B371" s="9"/>
      <c r="C371" s="9"/>
      <c r="D371" s="35"/>
      <c r="E371" s="42" t="s">
        <v>325</v>
      </c>
      <c r="F371" s="90" t="s">
        <v>326</v>
      </c>
      <c r="G371" s="35">
        <f>H371</f>
        <v>19597</v>
      </c>
      <c r="H371" s="35">
        <v>19597</v>
      </c>
      <c r="I371" s="43"/>
      <c r="J371" s="35">
        <f>K371</f>
        <v>27170.6</v>
      </c>
      <c r="K371" s="35">
        <v>27170.6</v>
      </c>
      <c r="L371" s="43"/>
      <c r="M371" s="199">
        <f t="shared" si="100"/>
        <v>27249.5</v>
      </c>
      <c r="N371" s="199">
        <v>27249.5</v>
      </c>
      <c r="O371" s="199"/>
      <c r="P371" s="22">
        <f t="shared" si="101"/>
        <v>78.900000000001455</v>
      </c>
      <c r="Q371" s="22">
        <f t="shared" si="102"/>
        <v>78.900000000001455</v>
      </c>
      <c r="R371" s="22">
        <f>O371-O25012</f>
        <v>0</v>
      </c>
      <c r="S371" s="22">
        <f>T371</f>
        <v>27330.7</v>
      </c>
      <c r="T371" s="22">
        <v>27330.7</v>
      </c>
      <c r="U371" s="22"/>
      <c r="V371" s="22">
        <f>W371</f>
        <v>27414.400000000001</v>
      </c>
      <c r="W371" s="161">
        <v>27414.400000000001</v>
      </c>
      <c r="X371" s="22"/>
      <c r="Y371" s="167" t="s">
        <v>543</v>
      </c>
    </row>
    <row r="372" spans="1:25" s="5" customFormat="1" ht="27.75" customHeight="1">
      <c r="A372" s="8"/>
      <c r="B372" s="9"/>
      <c r="C372" s="9"/>
      <c r="D372" s="35"/>
      <c r="E372" s="96" t="s">
        <v>443</v>
      </c>
      <c r="F372" s="97" t="s">
        <v>327</v>
      </c>
      <c r="G372" s="35">
        <f>H372</f>
        <v>0</v>
      </c>
      <c r="H372" s="35">
        <v>0</v>
      </c>
      <c r="I372" s="43"/>
      <c r="J372" s="35"/>
      <c r="K372" s="35"/>
      <c r="L372" s="43"/>
      <c r="M372" s="199"/>
      <c r="N372" s="199"/>
      <c r="O372" s="199"/>
      <c r="P372" s="22"/>
      <c r="Q372" s="22"/>
      <c r="R372" s="22"/>
      <c r="S372" s="22"/>
      <c r="T372" s="22"/>
      <c r="U372" s="22"/>
      <c r="V372" s="22"/>
      <c r="W372" s="161"/>
      <c r="X372" s="22"/>
      <c r="Y372" s="47"/>
    </row>
    <row r="373" spans="1:25" s="77" customFormat="1" ht="21">
      <c r="A373" s="241" t="s">
        <v>270</v>
      </c>
      <c r="B373" s="242" t="s">
        <v>265</v>
      </c>
      <c r="C373" s="242" t="s">
        <v>205</v>
      </c>
      <c r="D373" s="243" t="s">
        <v>170</v>
      </c>
      <c r="E373" s="235" t="s">
        <v>271</v>
      </c>
      <c r="F373" s="244"/>
      <c r="G373" s="245">
        <f>H373</f>
        <v>11126.31</v>
      </c>
      <c r="H373" s="245">
        <f>H375</f>
        <v>11126.31</v>
      </c>
      <c r="I373" s="245"/>
      <c r="J373" s="245">
        <f>K373</f>
        <v>12980</v>
      </c>
      <c r="K373" s="245">
        <f>K375</f>
        <v>12980</v>
      </c>
      <c r="L373" s="245"/>
      <c r="M373" s="238">
        <f t="shared" si="100"/>
        <v>17900</v>
      </c>
      <c r="N373" s="238">
        <f>N375</f>
        <v>17900</v>
      </c>
      <c r="O373" s="238"/>
      <c r="P373" s="239">
        <f t="shared" si="101"/>
        <v>4920</v>
      </c>
      <c r="Q373" s="239">
        <f t="shared" si="102"/>
        <v>4920</v>
      </c>
      <c r="R373" s="239">
        <f>O373-O25013</f>
        <v>0</v>
      </c>
      <c r="S373" s="239">
        <f>S375</f>
        <v>48700</v>
      </c>
      <c r="T373" s="239">
        <f>T375</f>
        <v>18700</v>
      </c>
      <c r="U373" s="239">
        <f>U375</f>
        <v>30000</v>
      </c>
      <c r="V373" s="239">
        <f>W373</f>
        <v>26680</v>
      </c>
      <c r="W373" s="239">
        <f>W375</f>
        <v>26680</v>
      </c>
      <c r="X373" s="239"/>
      <c r="Y373" s="240"/>
    </row>
    <row r="374" spans="1:25" ht="12.75" customHeight="1">
      <c r="A374" s="17"/>
      <c r="B374" s="19"/>
      <c r="C374" s="19"/>
      <c r="D374" s="39"/>
      <c r="E374" s="40" t="s">
        <v>175</v>
      </c>
      <c r="F374" s="90"/>
      <c r="G374" s="39"/>
      <c r="H374" s="39"/>
      <c r="I374" s="39"/>
      <c r="J374" s="39"/>
      <c r="K374" s="39"/>
      <c r="L374" s="39"/>
      <c r="M374" s="199"/>
      <c r="N374" s="199"/>
      <c r="O374" s="199"/>
      <c r="P374" s="22"/>
      <c r="Q374" s="22"/>
      <c r="R374" s="22"/>
      <c r="S374" s="22"/>
      <c r="T374" s="22"/>
      <c r="U374" s="22"/>
      <c r="V374" s="22"/>
      <c r="W374" s="22"/>
      <c r="X374" s="22"/>
      <c r="Y374" s="48"/>
    </row>
    <row r="375" spans="1:25" s="74" customFormat="1" ht="24" customHeight="1">
      <c r="A375" s="108" t="s">
        <v>272</v>
      </c>
      <c r="B375" s="109" t="s">
        <v>265</v>
      </c>
      <c r="C375" s="109" t="s">
        <v>205</v>
      </c>
      <c r="D375" s="109" t="s">
        <v>173</v>
      </c>
      <c r="E375" s="115" t="s">
        <v>271</v>
      </c>
      <c r="F375" s="116"/>
      <c r="G375" s="112">
        <f>H375</f>
        <v>11126.31</v>
      </c>
      <c r="H375" s="112">
        <f>H377+H378+H379+H380+H381+H382+H383</f>
        <v>11126.31</v>
      </c>
      <c r="I375" s="112"/>
      <c r="J375" s="112">
        <f>K375</f>
        <v>12980</v>
      </c>
      <c r="K375" s="112">
        <f>K377+K378+K379+K380+K381+K383</f>
        <v>12980</v>
      </c>
      <c r="L375" s="117"/>
      <c r="M375" s="198">
        <f t="shared" si="100"/>
        <v>17900</v>
      </c>
      <c r="N375" s="198">
        <f>N377+N378+N379+N380+N381+N383</f>
        <v>17900</v>
      </c>
      <c r="O375" s="198"/>
      <c r="P375" s="76">
        <f t="shared" si="101"/>
        <v>4920</v>
      </c>
      <c r="Q375" s="76">
        <f t="shared" si="102"/>
        <v>4920</v>
      </c>
      <c r="R375" s="76">
        <f>O375-O25015</f>
        <v>0</v>
      </c>
      <c r="S375" s="76">
        <f>T375+U375</f>
        <v>48700</v>
      </c>
      <c r="T375" s="76">
        <f>T377+T378+T379+T380+T381+T383</f>
        <v>18700</v>
      </c>
      <c r="U375" s="76">
        <f>U384</f>
        <v>30000</v>
      </c>
      <c r="V375" s="76">
        <f>W375</f>
        <v>26680</v>
      </c>
      <c r="W375" s="76">
        <f>W377+W378+W379+W380+W381+W383</f>
        <v>26680</v>
      </c>
      <c r="X375" s="76"/>
      <c r="Y375" s="118"/>
    </row>
    <row r="376" spans="1:25" ht="12.75" customHeight="1">
      <c r="A376" s="17"/>
      <c r="B376" s="19"/>
      <c r="C376" s="19"/>
      <c r="D376" s="39"/>
      <c r="E376" s="40" t="s">
        <v>4</v>
      </c>
      <c r="F376" s="90"/>
      <c r="G376" s="39"/>
      <c r="H376" s="39"/>
      <c r="I376" s="39"/>
      <c r="J376" s="39"/>
      <c r="K376" s="39"/>
      <c r="L376" s="39"/>
      <c r="M376" s="199"/>
      <c r="N376" s="199"/>
      <c r="O376" s="199"/>
      <c r="P376" s="22"/>
      <c r="Q376" s="22"/>
      <c r="R376" s="22"/>
      <c r="S376" s="22"/>
      <c r="T376" s="22"/>
      <c r="U376" s="22"/>
      <c r="V376" s="22"/>
      <c r="W376" s="22"/>
      <c r="X376" s="22"/>
      <c r="Y376" s="48"/>
    </row>
    <row r="377" spans="1:25" ht="12.75" customHeight="1">
      <c r="A377" s="17"/>
      <c r="B377" s="19"/>
      <c r="C377" s="19"/>
      <c r="D377" s="39"/>
      <c r="E377" s="40" t="s">
        <v>310</v>
      </c>
      <c r="F377" s="90" t="s">
        <v>311</v>
      </c>
      <c r="G377" s="39">
        <f t="shared" ref="G377:G383" si="103">H377</f>
        <v>0</v>
      </c>
      <c r="H377" s="32">
        <v>0</v>
      </c>
      <c r="I377" s="32"/>
      <c r="J377" s="52">
        <f t="shared" ref="J377:J385" si="104">K377</f>
        <v>0</v>
      </c>
      <c r="K377" s="52">
        <v>0</v>
      </c>
      <c r="L377" s="32"/>
      <c r="M377" s="199">
        <f t="shared" si="100"/>
        <v>0</v>
      </c>
      <c r="N377" s="199">
        <v>0</v>
      </c>
      <c r="O377" s="199"/>
      <c r="P377" s="22">
        <f t="shared" si="101"/>
        <v>0</v>
      </c>
      <c r="Q377" s="22">
        <f t="shared" si="102"/>
        <v>0</v>
      </c>
      <c r="R377" s="22">
        <f>O377-O25017</f>
        <v>0</v>
      </c>
      <c r="S377" s="22">
        <f t="shared" ref="S377:S385" si="105">T377</f>
        <v>0</v>
      </c>
      <c r="T377" s="22">
        <v>0</v>
      </c>
      <c r="U377" s="22"/>
      <c r="V377" s="22">
        <f t="shared" ref="V377:V385" si="106">W377</f>
        <v>1000</v>
      </c>
      <c r="W377" s="22">
        <v>1000</v>
      </c>
      <c r="X377" s="22"/>
      <c r="Y377" s="48"/>
    </row>
    <row r="378" spans="1:25" ht="12.75" customHeight="1">
      <c r="A378" s="17"/>
      <c r="B378" s="19"/>
      <c r="C378" s="19"/>
      <c r="D378" s="39"/>
      <c r="E378" s="85" t="s">
        <v>434</v>
      </c>
      <c r="F378" s="88" t="s">
        <v>314</v>
      </c>
      <c r="G378" s="39">
        <f t="shared" si="103"/>
        <v>874.8</v>
      </c>
      <c r="H378" s="32">
        <v>874.8</v>
      </c>
      <c r="I378" s="32"/>
      <c r="J378" s="52">
        <f t="shared" si="104"/>
        <v>980</v>
      </c>
      <c r="K378" s="52">
        <v>980</v>
      </c>
      <c r="L378" s="32"/>
      <c r="M378" s="199">
        <f t="shared" si="100"/>
        <v>900</v>
      </c>
      <c r="N378" s="199">
        <v>900</v>
      </c>
      <c r="O378" s="199"/>
      <c r="P378" s="22">
        <f t="shared" si="101"/>
        <v>-80</v>
      </c>
      <c r="Q378" s="22">
        <f t="shared" si="102"/>
        <v>-80</v>
      </c>
      <c r="R378" s="22">
        <f>O378-O25018</f>
        <v>0</v>
      </c>
      <c r="S378" s="22">
        <f t="shared" si="105"/>
        <v>1200</v>
      </c>
      <c r="T378" s="22">
        <v>1200</v>
      </c>
      <c r="U378" s="22"/>
      <c r="V378" s="22">
        <f t="shared" si="106"/>
        <v>1500</v>
      </c>
      <c r="W378" s="22">
        <v>1500</v>
      </c>
      <c r="X378" s="22"/>
      <c r="Y378" s="48"/>
    </row>
    <row r="379" spans="1:25" ht="24" customHeight="1">
      <c r="A379" s="17"/>
      <c r="B379" s="19"/>
      <c r="C379" s="19"/>
      <c r="D379" s="39"/>
      <c r="E379" s="86" t="s">
        <v>426</v>
      </c>
      <c r="F379" s="88" t="s">
        <v>316</v>
      </c>
      <c r="G379" s="35">
        <f t="shared" si="103"/>
        <v>985.31</v>
      </c>
      <c r="H379" s="10">
        <v>985.31</v>
      </c>
      <c r="I379" s="32"/>
      <c r="J379" s="52">
        <f t="shared" si="104"/>
        <v>1000</v>
      </c>
      <c r="K379" s="52">
        <v>1000</v>
      </c>
      <c r="L379" s="32"/>
      <c r="M379" s="199">
        <f t="shared" si="100"/>
        <v>1000</v>
      </c>
      <c r="N379" s="199">
        <v>1000</v>
      </c>
      <c r="O379" s="199"/>
      <c r="P379" s="22">
        <f t="shared" si="101"/>
        <v>0</v>
      </c>
      <c r="Q379" s="22">
        <f t="shared" si="102"/>
        <v>0</v>
      </c>
      <c r="R379" s="22">
        <f>O379-O25019</f>
        <v>0</v>
      </c>
      <c r="S379" s="22">
        <f t="shared" si="105"/>
        <v>1500</v>
      </c>
      <c r="T379" s="22">
        <v>1500</v>
      </c>
      <c r="U379" s="22"/>
      <c r="V379" s="22">
        <f t="shared" si="106"/>
        <v>2000</v>
      </c>
      <c r="W379" s="22">
        <v>2000</v>
      </c>
      <c r="X379" s="22"/>
      <c r="Y379" s="48"/>
    </row>
    <row r="380" spans="1:25" ht="12.75" customHeight="1">
      <c r="A380" s="17"/>
      <c r="B380" s="19"/>
      <c r="C380" s="19"/>
      <c r="D380" s="39"/>
      <c r="E380" s="96" t="s">
        <v>461</v>
      </c>
      <c r="F380" s="97" t="s">
        <v>320</v>
      </c>
      <c r="G380" s="39">
        <f t="shared" si="103"/>
        <v>0</v>
      </c>
      <c r="H380" s="32">
        <v>0</v>
      </c>
      <c r="I380" s="32"/>
      <c r="J380" s="52">
        <f t="shared" si="104"/>
        <v>0</v>
      </c>
      <c r="K380" s="52">
        <v>0</v>
      </c>
      <c r="L380" s="32"/>
      <c r="M380" s="199">
        <f t="shared" si="100"/>
        <v>0</v>
      </c>
      <c r="N380" s="199"/>
      <c r="O380" s="199"/>
      <c r="P380" s="22">
        <f t="shared" si="101"/>
        <v>0</v>
      </c>
      <c r="Q380" s="22">
        <f t="shared" si="102"/>
        <v>0</v>
      </c>
      <c r="R380" s="22">
        <f>O380-O25020</f>
        <v>0</v>
      </c>
      <c r="S380" s="22">
        <f t="shared" si="105"/>
        <v>0</v>
      </c>
      <c r="T380" s="22">
        <v>0</v>
      </c>
      <c r="U380" s="22"/>
      <c r="V380" s="22">
        <f t="shared" si="106"/>
        <v>980</v>
      </c>
      <c r="W380" s="22">
        <v>980</v>
      </c>
      <c r="X380" s="22"/>
      <c r="Y380" s="48"/>
    </row>
    <row r="381" spans="1:25" ht="12.75" customHeight="1">
      <c r="A381" s="17"/>
      <c r="B381" s="19"/>
      <c r="C381" s="19"/>
      <c r="D381" s="39"/>
      <c r="E381" s="96" t="s">
        <v>456</v>
      </c>
      <c r="F381" s="97" t="s">
        <v>324</v>
      </c>
      <c r="G381" s="174">
        <f t="shared" si="103"/>
        <v>999.8</v>
      </c>
      <c r="H381" s="32">
        <v>999.8</v>
      </c>
      <c r="I381" s="32"/>
      <c r="J381" s="52">
        <f t="shared" si="104"/>
        <v>1000</v>
      </c>
      <c r="K381" s="52">
        <v>1000</v>
      </c>
      <c r="L381" s="32"/>
      <c r="M381" s="199">
        <f>N381</f>
        <v>1000</v>
      </c>
      <c r="N381" s="199">
        <v>1000</v>
      </c>
      <c r="O381" s="199"/>
      <c r="P381" s="22">
        <f t="shared" si="101"/>
        <v>0</v>
      </c>
      <c r="Q381" s="22"/>
      <c r="R381" s="22"/>
      <c r="S381" s="22">
        <f t="shared" si="105"/>
        <v>1000</v>
      </c>
      <c r="T381" s="22">
        <v>1000</v>
      </c>
      <c r="U381" s="22"/>
      <c r="V381" s="22">
        <f t="shared" si="106"/>
        <v>1200</v>
      </c>
      <c r="W381" s="22">
        <v>1200</v>
      </c>
      <c r="X381" s="22"/>
      <c r="Y381" s="48"/>
    </row>
    <row r="382" spans="1:25" ht="12.75" customHeight="1">
      <c r="A382" s="17"/>
      <c r="B382" s="19"/>
      <c r="C382" s="19"/>
      <c r="D382" s="39"/>
      <c r="E382" s="376" t="s">
        <v>539</v>
      </c>
      <c r="F382" s="377" t="s">
        <v>540</v>
      </c>
      <c r="G382" s="174">
        <f t="shared" si="103"/>
        <v>211</v>
      </c>
      <c r="H382" s="32">
        <v>211</v>
      </c>
      <c r="I382" s="32"/>
      <c r="J382" s="52"/>
      <c r="K382" s="52"/>
      <c r="L382" s="32"/>
      <c r="M382" s="199"/>
      <c r="N382" s="199"/>
      <c r="O382" s="199"/>
      <c r="P382" s="22"/>
      <c r="Q382" s="22"/>
      <c r="R382" s="22"/>
      <c r="S382" s="22"/>
      <c r="T382" s="22"/>
      <c r="U382" s="22"/>
      <c r="V382" s="22"/>
      <c r="W382" s="22"/>
      <c r="X382" s="22"/>
      <c r="Y382" s="48"/>
    </row>
    <row r="383" spans="1:25" s="5" customFormat="1" ht="12.75" customHeight="1">
      <c r="A383" s="8"/>
      <c r="B383" s="9"/>
      <c r="C383" s="9"/>
      <c r="D383" s="35"/>
      <c r="E383" s="42" t="s">
        <v>329</v>
      </c>
      <c r="F383" s="88" t="s">
        <v>330</v>
      </c>
      <c r="G383" s="39">
        <f t="shared" si="103"/>
        <v>8055.4</v>
      </c>
      <c r="H383" s="35">
        <v>8055.4</v>
      </c>
      <c r="I383" s="43"/>
      <c r="J383" s="35">
        <f t="shared" si="104"/>
        <v>10000</v>
      </c>
      <c r="K383" s="50">
        <v>10000</v>
      </c>
      <c r="L383" s="43"/>
      <c r="M383" s="199">
        <f t="shared" si="100"/>
        <v>15000</v>
      </c>
      <c r="N383" s="199">
        <v>15000</v>
      </c>
      <c r="O383" s="199"/>
      <c r="P383" s="22">
        <f t="shared" si="101"/>
        <v>5000</v>
      </c>
      <c r="Q383" s="22">
        <f t="shared" si="102"/>
        <v>5000</v>
      </c>
      <c r="R383" s="22">
        <f>O383-O25021</f>
        <v>0</v>
      </c>
      <c r="S383" s="22">
        <f t="shared" si="105"/>
        <v>15000</v>
      </c>
      <c r="T383" s="22">
        <v>15000</v>
      </c>
      <c r="U383" s="22"/>
      <c r="V383" s="22">
        <f t="shared" si="106"/>
        <v>20000</v>
      </c>
      <c r="W383" s="22">
        <v>20000</v>
      </c>
      <c r="X383" s="22"/>
      <c r="Y383" s="47"/>
    </row>
    <row r="384" spans="1:25" s="5" customFormat="1" ht="12.75" customHeight="1">
      <c r="A384" s="8"/>
      <c r="B384" s="9"/>
      <c r="C384" s="9"/>
      <c r="D384" s="35"/>
      <c r="E384" s="40" t="s">
        <v>339</v>
      </c>
      <c r="F384" s="90" t="s">
        <v>338</v>
      </c>
      <c r="G384" s="39"/>
      <c r="H384" s="35"/>
      <c r="I384" s="43"/>
      <c r="J384" s="35"/>
      <c r="K384" s="50"/>
      <c r="L384" s="43"/>
      <c r="M384" s="199"/>
      <c r="N384" s="199"/>
      <c r="O384" s="199"/>
      <c r="P384" s="22"/>
      <c r="Q384" s="22"/>
      <c r="R384" s="22"/>
      <c r="S384" s="22">
        <f>U384</f>
        <v>30000</v>
      </c>
      <c r="T384" s="22"/>
      <c r="U384" s="22">
        <v>30000</v>
      </c>
      <c r="V384" s="22"/>
      <c r="W384" s="22"/>
      <c r="X384" s="22"/>
      <c r="Y384" s="47"/>
    </row>
    <row r="385" spans="1:25" s="77" customFormat="1" ht="21">
      <c r="A385" s="252" t="s">
        <v>273</v>
      </c>
      <c r="B385" s="253" t="s">
        <v>274</v>
      </c>
      <c r="C385" s="253" t="s">
        <v>170</v>
      </c>
      <c r="D385" s="254" t="s">
        <v>170</v>
      </c>
      <c r="E385" s="255" t="s">
        <v>275</v>
      </c>
      <c r="F385" s="256"/>
      <c r="G385" s="257"/>
      <c r="H385" s="257">
        <f>H387</f>
        <v>524442.30000000005</v>
      </c>
      <c r="I385" s="257"/>
      <c r="J385" s="257">
        <f t="shared" si="104"/>
        <v>827000</v>
      </c>
      <c r="K385" s="257">
        <f>K387</f>
        <v>827000</v>
      </c>
      <c r="L385" s="257"/>
      <c r="M385" s="221">
        <f t="shared" si="100"/>
        <v>1072540.5</v>
      </c>
      <c r="N385" s="221">
        <f>N387</f>
        <v>1072540.5</v>
      </c>
      <c r="O385" s="221"/>
      <c r="P385" s="289">
        <f t="shared" si="101"/>
        <v>245540.5</v>
      </c>
      <c r="Q385" s="289">
        <f t="shared" si="102"/>
        <v>245540.5</v>
      </c>
      <c r="R385" s="289">
        <f>O385-O25022</f>
        <v>0</v>
      </c>
      <c r="S385" s="223">
        <f t="shared" si="105"/>
        <v>1220501</v>
      </c>
      <c r="T385" s="223">
        <f>T387</f>
        <v>1220501</v>
      </c>
      <c r="U385" s="223"/>
      <c r="V385" s="223">
        <f t="shared" si="106"/>
        <v>1415971.1</v>
      </c>
      <c r="W385" s="223">
        <f>W387</f>
        <v>1415971.1</v>
      </c>
      <c r="X385" s="223"/>
      <c r="Y385" s="246"/>
    </row>
    <row r="386" spans="1:25" ht="16.5" customHeight="1">
      <c r="A386" s="17"/>
      <c r="B386" s="19"/>
      <c r="C386" s="19"/>
      <c r="D386" s="39"/>
      <c r="E386" s="42" t="s">
        <v>4</v>
      </c>
      <c r="F386" s="90"/>
      <c r="G386" s="39"/>
      <c r="H386" s="39"/>
      <c r="I386" s="39"/>
      <c r="J386" s="39"/>
      <c r="K386" s="39"/>
      <c r="L386" s="39"/>
      <c r="M386" s="199"/>
      <c r="N386" s="199"/>
      <c r="O386" s="199"/>
      <c r="P386" s="22"/>
      <c r="Q386" s="22"/>
      <c r="R386" s="22"/>
      <c r="S386" s="22"/>
      <c r="T386" s="22"/>
      <c r="U386" s="22"/>
      <c r="V386" s="22"/>
      <c r="W386" s="22"/>
      <c r="X386" s="22"/>
      <c r="Y386" s="48"/>
    </row>
    <row r="387" spans="1:25" s="77" customFormat="1" ht="21">
      <c r="A387" s="120" t="s">
        <v>276</v>
      </c>
      <c r="B387" s="75" t="s">
        <v>274</v>
      </c>
      <c r="C387" s="75" t="s">
        <v>173</v>
      </c>
      <c r="D387" s="112" t="s">
        <v>170</v>
      </c>
      <c r="E387" s="119" t="s">
        <v>277</v>
      </c>
      <c r="F387" s="121"/>
      <c r="G387" s="122"/>
      <c r="H387" s="122">
        <f>H389</f>
        <v>524442.30000000005</v>
      </c>
      <c r="I387" s="122"/>
      <c r="J387" s="122">
        <f>K387</f>
        <v>827000</v>
      </c>
      <c r="K387" s="122">
        <f>K389</f>
        <v>827000</v>
      </c>
      <c r="L387" s="122"/>
      <c r="M387" s="198">
        <f t="shared" si="100"/>
        <v>1072540.5</v>
      </c>
      <c r="N387" s="198">
        <f>N389</f>
        <v>1072540.5</v>
      </c>
      <c r="O387" s="198"/>
      <c r="P387" s="22">
        <f t="shared" si="101"/>
        <v>245540.5</v>
      </c>
      <c r="Q387" s="22">
        <f t="shared" si="102"/>
        <v>245540.5</v>
      </c>
      <c r="R387" s="22">
        <f>O387-O25024</f>
        <v>0</v>
      </c>
      <c r="S387" s="76">
        <f>T387</f>
        <v>1220501</v>
      </c>
      <c r="T387" s="76">
        <f>T389</f>
        <v>1220501</v>
      </c>
      <c r="U387" s="76"/>
      <c r="V387" s="76">
        <f>W387</f>
        <v>1415971.1</v>
      </c>
      <c r="W387" s="76">
        <f>W389</f>
        <v>1415971.1</v>
      </c>
      <c r="X387" s="76"/>
      <c r="Y387" s="113"/>
    </row>
    <row r="388" spans="1:25" ht="16.5" customHeight="1">
      <c r="A388" s="17"/>
      <c r="B388" s="19"/>
      <c r="C388" s="19"/>
      <c r="D388" s="39"/>
      <c r="E388" s="42" t="s">
        <v>175</v>
      </c>
      <c r="F388" s="90"/>
      <c r="G388" s="39"/>
      <c r="H388" s="39"/>
      <c r="I388" s="39"/>
      <c r="J388" s="39"/>
      <c r="K388" s="39"/>
      <c r="L388" s="39"/>
      <c r="M388" s="199"/>
      <c r="N388" s="199"/>
      <c r="O388" s="199"/>
      <c r="P388" s="22"/>
      <c r="Q388" s="22"/>
      <c r="R388" s="22"/>
      <c r="S388" s="22"/>
      <c r="T388" s="22"/>
      <c r="U388" s="22"/>
      <c r="V388" s="22"/>
      <c r="W388" s="22"/>
      <c r="X388" s="22"/>
      <c r="Y388" s="48"/>
    </row>
    <row r="389" spans="1:25" s="74" customFormat="1" ht="18.75" customHeight="1">
      <c r="A389" s="114" t="s">
        <v>278</v>
      </c>
      <c r="B389" s="103" t="s">
        <v>274</v>
      </c>
      <c r="C389" s="103" t="s">
        <v>173</v>
      </c>
      <c r="D389" s="103" t="s">
        <v>191</v>
      </c>
      <c r="E389" s="110" t="s">
        <v>279</v>
      </c>
      <c r="F389" s="116"/>
      <c r="G389" s="117"/>
      <c r="H389" s="117">
        <f>H391</f>
        <v>524442.30000000005</v>
      </c>
      <c r="I389" s="117"/>
      <c r="J389" s="112">
        <f>K389</f>
        <v>827000</v>
      </c>
      <c r="K389" s="112">
        <f>K391</f>
        <v>827000</v>
      </c>
      <c r="L389" s="117"/>
      <c r="M389" s="198">
        <f t="shared" si="100"/>
        <v>1072540.5</v>
      </c>
      <c r="N389" s="198">
        <f>N391</f>
        <v>1072540.5</v>
      </c>
      <c r="O389" s="198"/>
      <c r="P389" s="22">
        <f>M389-J389</f>
        <v>245540.5</v>
      </c>
      <c r="Q389" s="22">
        <f>N389-K389</f>
        <v>245540.5</v>
      </c>
      <c r="R389" s="22">
        <f>O389-O25026</f>
        <v>0</v>
      </c>
      <c r="S389" s="76">
        <f>T389</f>
        <v>1220501</v>
      </c>
      <c r="T389" s="76">
        <f>T391</f>
        <v>1220501</v>
      </c>
      <c r="U389" s="76"/>
      <c r="V389" s="76">
        <f>W389</f>
        <v>1415971.1</v>
      </c>
      <c r="W389" s="76">
        <f>W391</f>
        <v>1415971.1</v>
      </c>
      <c r="X389" s="76"/>
      <c r="Y389" s="118"/>
    </row>
    <row r="390" spans="1:25" ht="13.5" customHeight="1">
      <c r="A390" s="17"/>
      <c r="B390" s="19"/>
      <c r="C390" s="19"/>
      <c r="D390" s="39"/>
      <c r="E390" s="42" t="s">
        <v>4</v>
      </c>
      <c r="F390" s="90"/>
      <c r="G390" s="39"/>
      <c r="H390" s="39"/>
      <c r="I390" s="39"/>
      <c r="J390" s="35"/>
      <c r="K390" s="35"/>
      <c r="L390" s="39"/>
      <c r="M390" s="199"/>
      <c r="N390" s="199"/>
      <c r="O390" s="199"/>
      <c r="P390" s="22"/>
      <c r="Q390" s="22"/>
      <c r="R390" s="22"/>
      <c r="S390" s="22"/>
      <c r="T390" s="22"/>
      <c r="U390" s="22"/>
      <c r="V390" s="22"/>
      <c r="W390" s="22"/>
      <c r="X390" s="22"/>
      <c r="Y390" s="48"/>
    </row>
    <row r="391" spans="1:25" ht="18.75" customHeight="1">
      <c r="A391" s="17"/>
      <c r="B391" s="19"/>
      <c r="C391" s="19"/>
      <c r="D391" s="39"/>
      <c r="E391" s="42" t="s">
        <v>334</v>
      </c>
      <c r="F391" s="90" t="s">
        <v>335</v>
      </c>
      <c r="G391" s="39"/>
      <c r="H391" s="379">
        <f>H392</f>
        <v>524442.30000000005</v>
      </c>
      <c r="I391" s="39"/>
      <c r="J391" s="35">
        <f>K391</f>
        <v>827000</v>
      </c>
      <c r="K391" s="35">
        <v>827000</v>
      </c>
      <c r="L391" s="39"/>
      <c r="M391" s="199">
        <f t="shared" si="100"/>
        <v>1072540.5</v>
      </c>
      <c r="N391" s="214">
        <v>1072540.5</v>
      </c>
      <c r="O391" s="199"/>
      <c r="P391" s="22">
        <f>M391-J391</f>
        <v>245540.5</v>
      </c>
      <c r="Q391" s="22">
        <f>N391-K391</f>
        <v>245540.5</v>
      </c>
      <c r="R391" s="22">
        <f>O391-O25028</f>
        <v>0</v>
      </c>
      <c r="S391" s="22">
        <f>T391</f>
        <v>1220501</v>
      </c>
      <c r="T391" s="22">
        <v>1220501</v>
      </c>
      <c r="U391" s="22"/>
      <c r="V391" s="22">
        <f>W391</f>
        <v>1415971.1</v>
      </c>
      <c r="W391" s="22">
        <v>1415971.1</v>
      </c>
      <c r="X391" s="22"/>
      <c r="Y391" s="48"/>
    </row>
    <row r="392" spans="1:25" ht="19.5" customHeight="1" thickBot="1">
      <c r="A392" s="23"/>
      <c r="B392" s="24"/>
      <c r="C392" s="24"/>
      <c r="D392" s="44"/>
      <c r="E392" s="169" t="s">
        <v>391</v>
      </c>
      <c r="F392" s="91" t="s">
        <v>281</v>
      </c>
      <c r="G392" s="387">
        <f>H392</f>
        <v>524442.30000000005</v>
      </c>
      <c r="H392" s="388">
        <v>524442.30000000005</v>
      </c>
      <c r="I392" s="34"/>
      <c r="J392" s="34"/>
      <c r="K392" s="34"/>
      <c r="L392" s="34"/>
      <c r="M392" s="204">
        <f>O392</f>
        <v>0</v>
      </c>
      <c r="N392" s="204"/>
      <c r="O392" s="204">
        <v>0</v>
      </c>
      <c r="P392" s="38">
        <f>M392-J392</f>
        <v>0</v>
      </c>
      <c r="Q392" s="38">
        <f>N392-K392</f>
        <v>0</v>
      </c>
      <c r="R392" s="38">
        <f>O392-O25029</f>
        <v>0</v>
      </c>
      <c r="S392" s="38"/>
      <c r="T392" s="38"/>
      <c r="U392" s="38"/>
      <c r="V392" s="38"/>
      <c r="W392" s="38"/>
      <c r="X392" s="38"/>
      <c r="Y392" s="49"/>
    </row>
  </sheetData>
  <mergeCells count="43">
    <mergeCell ref="Y154:Y160"/>
    <mergeCell ref="M3:M4"/>
    <mergeCell ref="N3:O3"/>
    <mergeCell ref="S3:S4"/>
    <mergeCell ref="T3:U3"/>
    <mergeCell ref="V3:V4"/>
    <mergeCell ref="Q3:R3"/>
    <mergeCell ref="Y3:Y4"/>
    <mergeCell ref="Y83:Y90"/>
    <mergeCell ref="Y100:Y104"/>
    <mergeCell ref="F2:F4"/>
    <mergeCell ref="W3:X3"/>
    <mergeCell ref="A1:X1"/>
    <mergeCell ref="E2:E4"/>
    <mergeCell ref="A2:A4"/>
    <mergeCell ref="B2:B4"/>
    <mergeCell ref="C2:C4"/>
    <mergeCell ref="D2:D4"/>
    <mergeCell ref="P2:R2"/>
    <mergeCell ref="P3:P4"/>
    <mergeCell ref="G2:I2"/>
    <mergeCell ref="J2:L2"/>
    <mergeCell ref="G3:G4"/>
    <mergeCell ref="H3:I3"/>
    <mergeCell ref="J3:J4"/>
    <mergeCell ref="K3:L3"/>
    <mergeCell ref="M2:O2"/>
    <mergeCell ref="S2:U2"/>
    <mergeCell ref="V2:X2"/>
    <mergeCell ref="Y118:Y121"/>
    <mergeCell ref="Y138:Y142"/>
    <mergeCell ref="Y144:Y146"/>
    <mergeCell ref="Y9:Y13"/>
    <mergeCell ref="Y41:Y44"/>
    <mergeCell ref="Y54:Y58"/>
    <mergeCell ref="Y76:Y78"/>
    <mergeCell ref="Y317:Y320"/>
    <mergeCell ref="Y339:Y355"/>
    <mergeCell ref="Y167:Y173"/>
    <mergeCell ref="Y175:Y178"/>
    <mergeCell ref="Y200:Y204"/>
    <mergeCell ref="Y263:Y277"/>
    <mergeCell ref="Y243:Y248"/>
  </mergeCells>
  <pageMargins left="0.19685039370078741" right="0.19685039370078741" top="0.19685039370078741" bottom="0.19685039370078741" header="0.19685039370078741" footer="0.19685039370078741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</vt:lpstr>
      <vt:lpstr>3</vt:lpstr>
      <vt:lpstr>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Hetum Hamamchyan</dc:creator>
  <cp:lastModifiedBy>user</cp:lastModifiedBy>
  <cp:lastPrinted>2025-06-30T05:48:22Z</cp:lastPrinted>
  <dcterms:created xsi:type="dcterms:W3CDTF">2022-06-16T10:33:45Z</dcterms:created>
  <dcterms:modified xsi:type="dcterms:W3CDTF">2025-07-04T06:38:32Z</dcterms:modified>
</cp:coreProperties>
</file>