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4240" windowHeight="12030"/>
  </bookViews>
  <sheets>
    <sheet name="Երևան 2025" sheetId="8" r:id="rId1"/>
    <sheet name="Մարզեր2025" sheetId="7" r:id="rId2"/>
  </sheets>
  <calcPr calcId="125725"/>
</workbook>
</file>

<file path=xl/calcChain.xml><?xml version="1.0" encoding="utf-8"?>
<calcChain xmlns="http://schemas.openxmlformats.org/spreadsheetml/2006/main">
  <c r="C102" i="7"/>
  <c r="F101"/>
  <c r="F15"/>
  <c r="F89"/>
  <c r="H83"/>
  <c r="F40"/>
  <c r="F50"/>
  <c r="F45"/>
  <c r="F47"/>
  <c r="F49"/>
  <c r="K121"/>
  <c r="J121"/>
  <c r="K120"/>
  <c r="K122"/>
  <c r="J120"/>
  <c r="J122"/>
  <c r="G47" i="8"/>
  <c r="C47"/>
  <c r="H46"/>
  <c r="G45"/>
  <c r="E44"/>
  <c r="G44"/>
  <c r="E43"/>
  <c r="G43"/>
  <c r="H42"/>
  <c r="G41"/>
  <c r="G40"/>
  <c r="G39"/>
  <c r="H38"/>
  <c r="G37"/>
  <c r="G36"/>
  <c r="G35"/>
  <c r="G34"/>
  <c r="H33"/>
  <c r="G32"/>
  <c r="G31"/>
  <c r="G30"/>
  <c r="G29"/>
  <c r="G28"/>
  <c r="H27"/>
  <c r="G26"/>
  <c r="G25"/>
  <c r="G24"/>
  <c r="G23"/>
  <c r="H22"/>
  <c r="G21"/>
  <c r="G20"/>
  <c r="G19"/>
  <c r="G18"/>
  <c r="H17"/>
  <c r="G16"/>
  <c r="G15"/>
  <c r="G14"/>
  <c r="G13"/>
  <c r="H12"/>
  <c r="G11"/>
  <c r="G10"/>
  <c r="G9"/>
  <c r="G8"/>
  <c r="H7"/>
  <c r="H50"/>
  <c r="G6"/>
  <c r="G5"/>
  <c r="C50" i="7"/>
  <c r="C113"/>
  <c r="C116"/>
  <c r="C101"/>
  <c r="C99"/>
  <c r="C93"/>
  <c r="C97"/>
  <c r="C95"/>
  <c r="C88"/>
  <c r="C89"/>
  <c r="C78"/>
  <c r="C86"/>
  <c r="C81"/>
  <c r="C62"/>
  <c r="C56"/>
  <c r="C63"/>
  <c r="C58"/>
  <c r="C60"/>
  <c r="C54"/>
  <c r="C73"/>
  <c r="C75"/>
  <c r="C66"/>
  <c r="C76"/>
  <c r="C117"/>
  <c r="C70"/>
  <c r="C42"/>
  <c r="C49"/>
  <c r="C45"/>
  <c r="C40"/>
  <c r="C36"/>
  <c r="C32"/>
  <c r="C37"/>
  <c r="C27"/>
  <c r="C24"/>
  <c r="C21"/>
  <c r="C19"/>
  <c r="C28"/>
  <c r="C14"/>
  <c r="C12"/>
  <c r="C15"/>
  <c r="C10"/>
  <c r="C8"/>
  <c r="H78"/>
  <c r="H70"/>
  <c r="G69"/>
  <c r="H19"/>
  <c r="G18"/>
  <c r="H115"/>
  <c r="H113"/>
  <c r="H111"/>
  <c r="H108"/>
  <c r="H106"/>
  <c r="H104"/>
  <c r="H101"/>
  <c r="H99"/>
  <c r="H97"/>
  <c r="H95"/>
  <c r="H93"/>
  <c r="H88"/>
  <c r="H86"/>
  <c r="H81"/>
  <c r="H75"/>
  <c r="H73"/>
  <c r="H66"/>
  <c r="H62"/>
  <c r="H60"/>
  <c r="H58"/>
  <c r="H56"/>
  <c r="H54"/>
  <c r="H49"/>
  <c r="H47"/>
  <c r="H45"/>
  <c r="H42"/>
  <c r="H40"/>
  <c r="H36"/>
  <c r="H32"/>
  <c r="H27"/>
  <c r="H24"/>
  <c r="H21"/>
  <c r="H14"/>
  <c r="H12"/>
  <c r="H10"/>
  <c r="H8"/>
  <c r="H119"/>
  <c r="G124"/>
  <c r="G6"/>
  <c r="G7"/>
  <c r="G9"/>
  <c r="G11"/>
  <c r="G16"/>
  <c r="G17"/>
  <c r="G20"/>
  <c r="G22"/>
  <c r="G25"/>
  <c r="E37"/>
  <c r="G31"/>
  <c r="G33"/>
  <c r="G34"/>
  <c r="G35"/>
  <c r="G38"/>
  <c r="G39"/>
  <c r="G43"/>
  <c r="G44"/>
  <c r="G46"/>
  <c r="G48"/>
  <c r="G51"/>
  <c r="G52"/>
  <c r="G53"/>
  <c r="G55"/>
  <c r="G57"/>
  <c r="G59"/>
  <c r="G64"/>
  <c r="G65"/>
  <c r="G67"/>
  <c r="G68"/>
  <c r="G71"/>
  <c r="G72"/>
  <c r="G74"/>
  <c r="E89"/>
  <c r="G77"/>
  <c r="G79"/>
  <c r="G80"/>
  <c r="G82"/>
  <c r="E83"/>
  <c r="G83"/>
  <c r="E102"/>
  <c r="G91"/>
  <c r="G92"/>
  <c r="G94"/>
  <c r="G96"/>
  <c r="G98"/>
  <c r="E109"/>
  <c r="G103"/>
  <c r="G105"/>
  <c r="G107"/>
  <c r="G110"/>
  <c r="G112"/>
  <c r="G114"/>
  <c r="C47"/>
  <c r="F14"/>
  <c r="F19"/>
  <c r="F21"/>
  <c r="F24"/>
  <c r="F27"/>
  <c r="F32"/>
  <c r="F36"/>
  <c r="F37"/>
  <c r="F42"/>
  <c r="F54"/>
  <c r="F56"/>
  <c r="F58"/>
  <c r="F60"/>
  <c r="F63"/>
  <c r="F62"/>
  <c r="F66"/>
  <c r="F76"/>
  <c r="F70"/>
  <c r="F73"/>
  <c r="F75"/>
  <c r="F78"/>
  <c r="F81"/>
  <c r="F84"/>
  <c r="F86"/>
  <c r="F93"/>
  <c r="F95"/>
  <c r="F97"/>
  <c r="F99"/>
  <c r="F102"/>
  <c r="F104"/>
  <c r="F109"/>
  <c r="F108"/>
  <c r="F111"/>
  <c r="F113"/>
  <c r="F115"/>
  <c r="C109"/>
  <c r="E63"/>
  <c r="G87"/>
  <c r="F28"/>
  <c r="G100"/>
  <c r="G85"/>
  <c r="G41"/>
  <c r="G26"/>
  <c r="G23"/>
  <c r="G13"/>
  <c r="G61"/>
  <c r="G30"/>
  <c r="G109"/>
  <c r="G89"/>
  <c r="G76"/>
  <c r="G28"/>
  <c r="F119"/>
  <c r="G50"/>
  <c r="G116"/>
  <c r="G63"/>
  <c r="G15"/>
  <c r="G90"/>
  <c r="G102"/>
  <c r="E28"/>
  <c r="E15"/>
  <c r="E50"/>
  <c r="E116"/>
  <c r="E76"/>
  <c r="G29"/>
  <c r="G37"/>
  <c r="E119"/>
  <c r="K46"/>
  <c r="G119"/>
</calcChain>
</file>

<file path=xl/sharedStrings.xml><?xml version="1.0" encoding="utf-8"?>
<sst xmlns="http://schemas.openxmlformats.org/spreadsheetml/2006/main" count="193" uniqueCount="68">
  <si>
    <t>Բաժնի պետ</t>
  </si>
  <si>
    <t>Ընդամենը` 3հաստիք</t>
  </si>
  <si>
    <t>Ընդամենը` 2հաստիք</t>
  </si>
  <si>
    <t>Ընդամենը` 1հաստիք</t>
  </si>
  <si>
    <t>Մասնագետ</t>
  </si>
  <si>
    <t>Հատիքային միավորների թիվը</t>
  </si>
  <si>
    <t>Պաշտոնի անվանումը</t>
  </si>
  <si>
    <t>բ/լ հավելավճար</t>
  </si>
  <si>
    <t>Ընդամենը ամսական աշխատավարձ</t>
  </si>
  <si>
    <t>գործակից</t>
  </si>
  <si>
    <t>Ընդամենը մարզեր</t>
  </si>
  <si>
    <t>Պաշտոնային դրույքաչափը</t>
  </si>
  <si>
    <t>ծանոթություն* կարմիրով նշված են բարձր լեռնային բնակավայրերը</t>
  </si>
  <si>
    <t xml:space="preserve">ՔԿԱԳ մարզային  տարածքային բաժիններ </t>
  </si>
  <si>
    <t>Ընդամենը`1հաստիք</t>
  </si>
  <si>
    <t>ՔԿԱԳ  տարածքային բաժիններ / Երևան/</t>
  </si>
  <si>
    <t>Ընդամենը  2 հաստիք</t>
  </si>
  <si>
    <t>Ընդամենը  3 հաստիք</t>
  </si>
  <si>
    <t>Ընդամենը  2հաստիք</t>
  </si>
  <si>
    <t>1․Աջափնյակ և Դավթաշեն</t>
  </si>
  <si>
    <t xml:space="preserve">2․ Արաբկիր </t>
  </si>
  <si>
    <t>3․Նոր Նորք</t>
  </si>
  <si>
    <t>4․Էրեբունի և Նուբարաշեն</t>
  </si>
  <si>
    <t>5․Կենտրոն  և Նոր- Նորք</t>
  </si>
  <si>
    <t>6․ Մալաթիա-Սեբաստիա</t>
  </si>
  <si>
    <t>7․ Շենգավիթ</t>
  </si>
  <si>
    <t>8․Քանաքեռ-Զեյթուն</t>
  </si>
  <si>
    <t>9․Ավան</t>
  </si>
  <si>
    <t>10․Աշտարակ</t>
  </si>
  <si>
    <t>11․Ապարան</t>
  </si>
  <si>
    <t>12․Արագած</t>
  </si>
  <si>
    <t>13․Թալին</t>
  </si>
  <si>
    <t>14․Արտաշատ</t>
  </si>
  <si>
    <t>15․Արարատ</t>
  </si>
  <si>
    <t>16․Մասիս</t>
  </si>
  <si>
    <t>17․Վեդի</t>
  </si>
  <si>
    <t>18․Արմավիր</t>
  </si>
  <si>
    <t>19․Վաղարշապատ</t>
  </si>
  <si>
    <t>20․Գավառ</t>
  </si>
  <si>
    <t>21․Ճամբարակ</t>
  </si>
  <si>
    <t>22․Մարտունի</t>
  </si>
  <si>
    <t>23․ Սևան</t>
  </si>
  <si>
    <t>24․Վարդենիս</t>
  </si>
  <si>
    <t>25․Վանաձոր</t>
  </si>
  <si>
    <t>26․Թումանյան</t>
  </si>
  <si>
    <t>27․Ստեփանավան</t>
  </si>
  <si>
    <t>28․Սպիտակ</t>
  </si>
  <si>
    <t>29․Տաշիր</t>
  </si>
  <si>
    <t>30․Հրազդան</t>
  </si>
  <si>
    <t>31․Աբովյան</t>
  </si>
  <si>
    <t>32․Եղվարդ</t>
  </si>
  <si>
    <t>33․Չարենցավան</t>
  </si>
  <si>
    <t>34․Ամասիա</t>
  </si>
  <si>
    <t>35․Արթիկ</t>
  </si>
  <si>
    <t>36․ Անի</t>
  </si>
  <si>
    <t>37․Ախուրյան</t>
  </si>
  <si>
    <t>38․Աշոցք</t>
  </si>
  <si>
    <t>39․Կապան</t>
  </si>
  <si>
    <t>40․Գորիս</t>
  </si>
  <si>
    <t>41․Մեղրի</t>
  </si>
  <si>
    <t xml:space="preserve">42․Սիսիան </t>
  </si>
  <si>
    <t>43․Քաջարան</t>
  </si>
  <si>
    <t>44․Եղեգնաձոր</t>
  </si>
  <si>
    <t>45․Ջերմուկ</t>
  </si>
  <si>
    <t>46․Վայք</t>
  </si>
  <si>
    <t>47․Դիլիջան</t>
  </si>
  <si>
    <t>48․ Նոյեմբերյան</t>
  </si>
  <si>
    <t>49․ Բերդ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</si>
</sst>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79" formatCode="_-* #,##0.00_р_._-;\-* #,##0.00_р_._-;_-* &quot;-&quot;??_р_._-;_-@_-"/>
    <numFmt numFmtId="188" formatCode="0.0"/>
    <numFmt numFmtId="190" formatCode="0.000"/>
    <numFmt numFmtId="193" formatCode="_-* #,##0.0_р_._-;\-* #,##0.0_р_._-;_-* &quot;-&quot;??_р_._-;_-@_-"/>
    <numFmt numFmtId="194" formatCode="_-* #,##0_р_._-;\-* #,##0_р_._-;_-* &quot;-&quot;??_р_._-;_-@_-"/>
    <numFmt numFmtId="196" formatCode="_(* #,##0.0_);_(* \(#,##0.0\);_(* &quot;-&quot;?_);_(@_)"/>
    <numFmt numFmtId="197" formatCode="_(* #,##0.0_);_(* \(#,##0.0\);_(* &quot;-&quot;??_);_(@_)"/>
    <numFmt numFmtId="215" formatCode="_-* #,##0.0\ _֏_-;\-* #,##0.0\ _֏_-;_-* &quot;-&quot;?\ _֏_-;_-@_-"/>
  </numFmts>
  <fonts count="32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sz val="10"/>
      <name val="Sylfaen"/>
      <family val="1"/>
      <charset val="204"/>
    </font>
    <font>
      <sz val="10"/>
      <name val="GHEA Grapalat"/>
      <family val="3"/>
    </font>
    <font>
      <b/>
      <sz val="12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b/>
      <i/>
      <sz val="12"/>
      <color indexed="12"/>
      <name val="GHEA Grapalat"/>
      <family val="3"/>
    </font>
    <font>
      <b/>
      <i/>
      <sz val="10"/>
      <color indexed="12"/>
      <name val="GHEA Grapalat"/>
      <family val="3"/>
    </font>
    <font>
      <b/>
      <i/>
      <sz val="12"/>
      <color indexed="10"/>
      <name val="GHEA Grapalat"/>
      <family val="3"/>
    </font>
    <font>
      <b/>
      <sz val="12"/>
      <color indexed="10"/>
      <name val="GHEA Grapalat"/>
      <family val="3"/>
    </font>
    <font>
      <b/>
      <sz val="8"/>
      <name val="GHEA Grapalat"/>
      <family val="3"/>
    </font>
    <font>
      <b/>
      <sz val="9"/>
      <name val="GHEA Grapalat"/>
      <family val="3"/>
    </font>
    <font>
      <b/>
      <sz val="10"/>
      <color indexed="12"/>
      <name val="GHEA Grapalat"/>
      <family val="3"/>
    </font>
    <font>
      <b/>
      <i/>
      <sz val="9"/>
      <name val="GHEA Grapalat"/>
      <family val="3"/>
    </font>
    <font>
      <b/>
      <i/>
      <sz val="9"/>
      <color indexed="12"/>
      <name val="GHEA Grapalat"/>
      <family val="3"/>
    </font>
    <font>
      <b/>
      <i/>
      <sz val="9"/>
      <color indexed="10"/>
      <name val="GHEA Grapalat"/>
      <family val="3"/>
    </font>
    <font>
      <sz val="9"/>
      <name val="Sylfaen"/>
      <family val="1"/>
      <charset val="204"/>
    </font>
    <font>
      <sz val="10"/>
      <color indexed="12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sz val="8"/>
      <name val="Sylfaen"/>
      <family val="1"/>
      <charset val="204"/>
    </font>
    <font>
      <b/>
      <i/>
      <sz val="8"/>
      <name val="GHEA Grapalat"/>
      <family val="3"/>
    </font>
    <font>
      <b/>
      <sz val="12"/>
      <color rgb="FFFF0000"/>
      <name val="GHEA Grapalat"/>
      <family val="3"/>
    </font>
    <font>
      <b/>
      <i/>
      <sz val="10"/>
      <color theme="3" tint="0.39997558519241921"/>
      <name val="GHEA Grapalat"/>
      <family val="3"/>
    </font>
    <font>
      <b/>
      <i/>
      <sz val="10"/>
      <color rgb="FF00B0F0"/>
      <name val="GHEA Grapalat"/>
      <family val="3"/>
    </font>
    <font>
      <b/>
      <i/>
      <sz val="10"/>
      <color rgb="FF0070C0"/>
      <name val="GHEA Grapalat"/>
      <family val="3"/>
    </font>
    <font>
      <b/>
      <sz val="10"/>
      <color rgb="FF0070C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93" fontId="11" fillId="0" borderId="1" xfId="1" applyNumberFormat="1" applyFont="1" applyFill="1" applyBorder="1" applyAlignment="1">
      <alignment horizontal="center"/>
    </xf>
    <xf numFmtId="193" fontId="7" fillId="0" borderId="1" xfId="1" applyNumberFormat="1" applyFont="1" applyFill="1" applyBorder="1" applyAlignment="1">
      <alignment horizontal="center"/>
    </xf>
    <xf numFmtId="0" fontId="4" fillId="0" borderId="0" xfId="0" applyFont="1" applyFill="1"/>
    <xf numFmtId="193" fontId="10" fillId="0" borderId="1" xfId="1" applyNumberFormat="1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center"/>
    </xf>
    <xf numFmtId="194" fontId="10" fillId="0" borderId="1" xfId="1" applyNumberFormat="1" applyFont="1" applyFill="1" applyBorder="1" applyAlignment="1">
      <alignment horizontal="center"/>
    </xf>
    <xf numFmtId="193" fontId="9" fillId="0" borderId="1" xfId="0" applyNumberFormat="1" applyFont="1" applyFill="1" applyBorder="1"/>
    <xf numFmtId="193" fontId="10" fillId="0" borderId="1" xfId="0" applyNumberFormat="1" applyFont="1" applyFill="1" applyBorder="1" applyAlignment="1">
      <alignment horizontal="center"/>
    </xf>
    <xf numFmtId="194" fontId="7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93" fontId="8" fillId="0" borderId="1" xfId="1" applyNumberFormat="1" applyFont="1" applyFill="1" applyBorder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13" fillId="0" borderId="1" xfId="0" applyFont="1" applyFill="1" applyBorder="1" applyAlignment="1">
      <alignment horizontal="justify"/>
    </xf>
    <xf numFmtId="197" fontId="13" fillId="0" borderId="1" xfId="0" applyNumberFormat="1" applyFont="1" applyFill="1" applyBorder="1" applyAlignment="1">
      <alignment horizontal="center" wrapText="1"/>
    </xf>
    <xf numFmtId="0" fontId="15" fillId="0" borderId="0" xfId="0" applyFont="1" applyFill="1"/>
    <xf numFmtId="193" fontId="15" fillId="0" borderId="0" xfId="0" applyNumberFormat="1" applyFont="1" applyFill="1"/>
    <xf numFmtId="0" fontId="12" fillId="0" borderId="0" xfId="0" applyFont="1" applyFill="1"/>
    <xf numFmtId="0" fontId="5" fillId="0" borderId="2" xfId="0" applyFont="1" applyFill="1" applyBorder="1"/>
    <xf numFmtId="197" fontId="5" fillId="0" borderId="2" xfId="1" applyNumberFormat="1" applyFont="1" applyFill="1" applyBorder="1"/>
    <xf numFmtId="0" fontId="14" fillId="0" borderId="0" xfId="0" applyFont="1" applyFill="1"/>
    <xf numFmtId="0" fontId="14" fillId="0" borderId="1" xfId="0" applyFont="1" applyFill="1" applyBorder="1" applyAlignment="1">
      <alignment horizontal="justify"/>
    </xf>
    <xf numFmtId="0" fontId="14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193" fontId="17" fillId="0" borderId="1" xfId="0" applyNumberFormat="1" applyFont="1" applyFill="1" applyBorder="1"/>
    <xf numFmtId="0" fontId="18" fillId="0" borderId="1" xfId="0" applyFont="1" applyFill="1" applyBorder="1"/>
    <xf numFmtId="0" fontId="16" fillId="0" borderId="1" xfId="0" applyFont="1" applyFill="1" applyBorder="1" applyAlignment="1">
      <alignment wrapText="1"/>
    </xf>
    <xf numFmtId="0" fontId="14" fillId="0" borderId="2" xfId="0" applyFont="1" applyFill="1" applyBorder="1"/>
    <xf numFmtId="1" fontId="8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" fontId="5" fillId="0" borderId="2" xfId="1" applyNumberFormat="1" applyFont="1" applyFill="1" applyBorder="1"/>
    <xf numFmtId="196" fontId="8" fillId="0" borderId="0" xfId="0" applyNumberFormat="1" applyFont="1" applyFill="1"/>
    <xf numFmtId="0" fontId="13" fillId="0" borderId="0" xfId="0" applyFont="1" applyFill="1" applyAlignment="1"/>
    <xf numFmtId="188" fontId="3" fillId="0" borderId="0" xfId="0" applyNumberFormat="1" applyFont="1" applyFill="1"/>
    <xf numFmtId="0" fontId="13" fillId="0" borderId="0" xfId="0" applyFont="1" applyFill="1"/>
    <xf numFmtId="0" fontId="27" fillId="0" borderId="1" xfId="0" applyFont="1" applyFill="1" applyBorder="1"/>
    <xf numFmtId="0" fontId="19" fillId="0" borderId="0" xfId="0" applyFont="1" applyFill="1"/>
    <xf numFmtId="1" fontId="19" fillId="0" borderId="0" xfId="0" applyNumberFormat="1" applyFont="1" applyFill="1"/>
    <xf numFmtId="188" fontId="4" fillId="0" borderId="0" xfId="0" applyNumberFormat="1" applyFont="1" applyFill="1"/>
    <xf numFmtId="0" fontId="20" fillId="0" borderId="0" xfId="0" applyFont="1" applyFill="1"/>
    <xf numFmtId="193" fontId="20" fillId="0" borderId="0" xfId="0" applyNumberFormat="1" applyFont="1" applyFill="1"/>
    <xf numFmtId="188" fontId="5" fillId="0" borderId="0" xfId="0" applyNumberFormat="1" applyFont="1" applyFill="1"/>
    <xf numFmtId="193" fontId="28" fillId="0" borderId="1" xfId="1" applyNumberFormat="1" applyFont="1" applyFill="1" applyBorder="1" applyAlignment="1">
      <alignment horizontal="center"/>
    </xf>
    <xf numFmtId="188" fontId="8" fillId="0" borderId="0" xfId="0" applyNumberFormat="1" applyFont="1" applyFill="1"/>
    <xf numFmtId="1" fontId="22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24" fillId="0" borderId="1" xfId="0" applyFont="1" applyFill="1" applyBorder="1" applyAlignment="1">
      <alignment horizontal="justify"/>
    </xf>
    <xf numFmtId="197" fontId="24" fillId="0" borderId="1" xfId="0" applyNumberFormat="1" applyFont="1" applyFill="1" applyBorder="1" applyAlignment="1">
      <alignment horizontal="center" wrapText="1"/>
    </xf>
    <xf numFmtId="197" fontId="13" fillId="0" borderId="1" xfId="0" applyNumberFormat="1" applyFont="1" applyFill="1" applyBorder="1" applyAlignment="1">
      <alignment wrapText="1"/>
    </xf>
    <xf numFmtId="197" fontId="8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/>
    <xf numFmtId="0" fontId="13" fillId="0" borderId="1" xfId="0" applyFont="1" applyFill="1" applyBorder="1"/>
    <xf numFmtId="43" fontId="8" fillId="0" borderId="1" xfId="1" applyNumberFormat="1" applyFont="1" applyFill="1" applyBorder="1" applyAlignment="1"/>
    <xf numFmtId="197" fontId="8" fillId="0" borderId="1" xfId="0" applyNumberFormat="1" applyFont="1" applyFill="1" applyBorder="1"/>
    <xf numFmtId="0" fontId="26" fillId="0" borderId="1" xfId="0" applyFont="1" applyFill="1" applyBorder="1"/>
    <xf numFmtId="43" fontId="7" fillId="0" borderId="1" xfId="0" applyNumberFormat="1" applyFont="1" applyFill="1" applyBorder="1" applyAlignment="1"/>
    <xf numFmtId="193" fontId="3" fillId="0" borderId="0" xfId="0" applyNumberFormat="1" applyFont="1" applyFill="1"/>
    <xf numFmtId="0" fontId="25" fillId="0" borderId="1" xfId="0" applyFont="1" applyFill="1" applyBorder="1"/>
    <xf numFmtId="1" fontId="29" fillId="0" borderId="1" xfId="0" applyNumberFormat="1" applyFont="1" applyFill="1" applyBorder="1" applyAlignment="1">
      <alignment horizontal="center"/>
    </xf>
    <xf numFmtId="1" fontId="30" fillId="0" borderId="1" xfId="0" applyNumberFormat="1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190" fontId="8" fillId="0" borderId="0" xfId="0" applyNumberFormat="1" applyFont="1" applyFill="1"/>
    <xf numFmtId="2" fontId="5" fillId="0" borderId="0" xfId="0" applyNumberFormat="1" applyFont="1" applyFill="1"/>
    <xf numFmtId="0" fontId="8" fillId="2" borderId="0" xfId="0" applyFont="1" applyFill="1"/>
    <xf numFmtId="188" fontId="8" fillId="2" borderId="0" xfId="0" applyNumberFormat="1" applyFont="1" applyFill="1"/>
    <xf numFmtId="0" fontId="4" fillId="2" borderId="0" xfId="0" applyFont="1" applyFill="1"/>
    <xf numFmtId="2" fontId="3" fillId="2" borderId="0" xfId="0" applyNumberFormat="1" applyFont="1" applyFill="1"/>
    <xf numFmtId="0" fontId="3" fillId="2" borderId="0" xfId="0" applyFont="1" applyFill="1"/>
    <xf numFmtId="188" fontId="3" fillId="2" borderId="0" xfId="0" applyNumberFormat="1" applyFont="1" applyFill="1"/>
    <xf numFmtId="215" fontId="8" fillId="0" borderId="0" xfId="0" applyNumberFormat="1" applyFont="1" applyFill="1"/>
    <xf numFmtId="1" fontId="8" fillId="3" borderId="1" xfId="0" applyNumberFormat="1" applyFont="1" applyFill="1" applyBorder="1" applyAlignment="1">
      <alignment horizontal="center"/>
    </xf>
    <xf numFmtId="194" fontId="10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3" fontId="14" fillId="0" borderId="1" xfId="1" applyNumberFormat="1" applyFont="1" applyFill="1" applyBorder="1" applyAlignment="1"/>
    <xf numFmtId="197" fontId="14" fillId="0" borderId="1" xfId="0" applyNumberFormat="1" applyFont="1" applyFill="1" applyBorder="1"/>
    <xf numFmtId="193" fontId="14" fillId="0" borderId="1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3" fontId="16" fillId="0" borderId="1" xfId="0" applyNumberFormat="1" applyFont="1" applyFill="1" applyBorder="1" applyAlignment="1"/>
    <xf numFmtId="193" fontId="16" fillId="0" borderId="1" xfId="1" applyNumberFormat="1" applyFont="1" applyFill="1" applyBorder="1" applyAlignment="1">
      <alignment horizontal="center"/>
    </xf>
    <xf numFmtId="43" fontId="16" fillId="0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C47" sqref="C47"/>
    </sheetView>
  </sheetViews>
  <sheetFormatPr defaultRowHeight="12.75"/>
  <cols>
    <col min="1" max="1" width="30.85546875" customWidth="1"/>
    <col min="2" max="2" width="12" customWidth="1"/>
    <col min="5" max="5" width="16.140625" customWidth="1"/>
    <col min="7" max="7" width="23.85546875" customWidth="1"/>
    <col min="8" max="8" width="13.7109375" customWidth="1"/>
  </cols>
  <sheetData>
    <row r="1" spans="1:8" s="1" customFormat="1" ht="17.25">
      <c r="A1" s="55" t="s">
        <v>15</v>
      </c>
      <c r="B1" s="56"/>
      <c r="C1" s="57"/>
      <c r="D1" s="42"/>
      <c r="E1" s="8"/>
      <c r="F1" s="58"/>
      <c r="G1" s="58"/>
    </row>
    <row r="2" spans="1:8" s="1" customFormat="1" ht="64.5">
      <c r="A2" s="20" t="s">
        <v>6</v>
      </c>
      <c r="B2" s="20" t="s">
        <v>6</v>
      </c>
      <c r="C2" s="21" t="s">
        <v>5</v>
      </c>
      <c r="D2" s="61" t="s">
        <v>9</v>
      </c>
      <c r="E2" s="21" t="s">
        <v>11</v>
      </c>
      <c r="F2" s="21" t="s">
        <v>7</v>
      </c>
      <c r="G2" s="21" t="s">
        <v>8</v>
      </c>
    </row>
    <row r="3" spans="1:8" s="1" customFormat="1" ht="15">
      <c r="A3" s="59"/>
      <c r="B3" s="59"/>
      <c r="C3" s="60"/>
      <c r="D3" s="61"/>
      <c r="E3" s="60"/>
      <c r="F3" s="60"/>
      <c r="G3" s="60"/>
    </row>
    <row r="4" spans="1:8" s="1" customFormat="1" ht="15">
      <c r="A4" s="62"/>
      <c r="B4" s="59"/>
      <c r="C4" s="60"/>
      <c r="D4" s="61"/>
      <c r="E4" s="63"/>
      <c r="F4" s="70"/>
      <c r="G4" s="58"/>
    </row>
    <row r="5" spans="1:8" s="1" customFormat="1" ht="17.25">
      <c r="A5" s="2" t="s">
        <v>19</v>
      </c>
      <c r="B5" s="29" t="s">
        <v>4</v>
      </c>
      <c r="C5" s="87">
        <v>1</v>
      </c>
      <c r="D5" s="88">
        <v>2.02</v>
      </c>
      <c r="E5" s="89">
        <v>133602.79999999999</v>
      </c>
      <c r="F5" s="90"/>
      <c r="G5" s="90">
        <f t="shared" ref="G5:G45" si="0">E5+F5</f>
        <v>133602.79999999999</v>
      </c>
      <c r="H5" s="43">
        <v>1999</v>
      </c>
    </row>
    <row r="6" spans="1:8" s="1" customFormat="1" ht="17.25">
      <c r="A6" s="2"/>
      <c r="B6" s="29" t="s">
        <v>4</v>
      </c>
      <c r="C6" s="87">
        <v>1</v>
      </c>
      <c r="D6" s="88">
        <v>2.02</v>
      </c>
      <c r="E6" s="89">
        <v>133602.79999999999</v>
      </c>
      <c r="F6" s="90"/>
      <c r="G6" s="90">
        <f t="shared" si="0"/>
        <v>133602.79999999999</v>
      </c>
      <c r="H6" s="43">
        <v>1999</v>
      </c>
    </row>
    <row r="7" spans="1:8" s="1" customFormat="1" ht="17.25">
      <c r="A7" s="3" t="s">
        <v>16</v>
      </c>
      <c r="B7" s="30"/>
      <c r="C7" s="91"/>
      <c r="D7" s="92"/>
      <c r="E7" s="89"/>
      <c r="F7" s="93"/>
      <c r="G7" s="93"/>
      <c r="H7" s="79">
        <f>SUM(H5:H6)</f>
        <v>3998</v>
      </c>
    </row>
    <row r="8" spans="1:8" s="1" customFormat="1" ht="17.25">
      <c r="A8" s="3"/>
      <c r="B8" s="30"/>
      <c r="C8" s="91"/>
      <c r="D8" s="92"/>
      <c r="E8" s="89"/>
      <c r="F8" s="90"/>
      <c r="G8" s="90">
        <f t="shared" si="0"/>
        <v>0</v>
      </c>
    </row>
    <row r="9" spans="1:8" s="1" customFormat="1" ht="17.25">
      <c r="A9" s="3"/>
      <c r="B9" s="30"/>
      <c r="C9" s="91"/>
      <c r="D9" s="92"/>
      <c r="E9" s="89"/>
      <c r="F9" s="90"/>
      <c r="G9" s="90">
        <f t="shared" si="0"/>
        <v>0</v>
      </c>
    </row>
    <row r="10" spans="1:8" s="1" customFormat="1" ht="17.25">
      <c r="A10" s="2" t="s">
        <v>20</v>
      </c>
      <c r="B10" s="29" t="s">
        <v>4</v>
      </c>
      <c r="C10" s="87">
        <v>1</v>
      </c>
      <c r="D10" s="88">
        <v>2.02</v>
      </c>
      <c r="E10" s="89">
        <v>133602.79999999999</v>
      </c>
      <c r="F10" s="90"/>
      <c r="G10" s="90">
        <f t="shared" si="0"/>
        <v>133602.79999999999</v>
      </c>
      <c r="H10" s="43">
        <v>1999</v>
      </c>
    </row>
    <row r="11" spans="1:8" s="1" customFormat="1" ht="17.25">
      <c r="A11" s="2"/>
      <c r="B11" s="29" t="s">
        <v>4</v>
      </c>
      <c r="C11" s="87">
        <v>1</v>
      </c>
      <c r="D11" s="88">
        <v>2.02</v>
      </c>
      <c r="E11" s="89">
        <v>133602.79999999999</v>
      </c>
      <c r="F11" s="90"/>
      <c r="G11" s="90">
        <f t="shared" si="0"/>
        <v>133602.79999999999</v>
      </c>
      <c r="H11" s="43">
        <v>1999</v>
      </c>
    </row>
    <row r="12" spans="1:8" s="1" customFormat="1" ht="17.25">
      <c r="A12" s="3" t="s">
        <v>16</v>
      </c>
      <c r="B12" s="30"/>
      <c r="C12" s="91"/>
      <c r="D12" s="92"/>
      <c r="E12" s="89"/>
      <c r="F12" s="93"/>
      <c r="G12" s="93"/>
      <c r="H12" s="80">
        <f>SUM(H10:H11)</f>
        <v>3998</v>
      </c>
    </row>
    <row r="13" spans="1:8" s="1" customFormat="1" ht="17.25">
      <c r="A13" s="3"/>
      <c r="B13" s="30"/>
      <c r="C13" s="91"/>
      <c r="D13" s="94"/>
      <c r="E13" s="93"/>
      <c r="F13" s="90"/>
      <c r="G13" s="90">
        <f t="shared" si="0"/>
        <v>0</v>
      </c>
    </row>
    <row r="14" spans="1:8" s="1" customFormat="1" ht="17.25">
      <c r="A14" s="3"/>
      <c r="B14" s="30"/>
      <c r="C14" s="91"/>
      <c r="D14" s="92"/>
      <c r="E14" s="89"/>
      <c r="F14" s="90"/>
      <c r="G14" s="90">
        <f t="shared" si="0"/>
        <v>0</v>
      </c>
    </row>
    <row r="15" spans="1:8" s="1" customFormat="1" ht="17.25">
      <c r="A15" s="2" t="s">
        <v>21</v>
      </c>
      <c r="B15" s="29" t="s">
        <v>4</v>
      </c>
      <c r="C15" s="87">
        <v>1</v>
      </c>
      <c r="D15" s="88">
        <v>2.02</v>
      </c>
      <c r="E15" s="89">
        <v>133602.79999999999</v>
      </c>
      <c r="F15" s="90"/>
      <c r="G15" s="90">
        <f t="shared" si="0"/>
        <v>133602.79999999999</v>
      </c>
      <c r="H15" s="43">
        <v>1999</v>
      </c>
    </row>
    <row r="16" spans="1:8" s="1" customFormat="1" ht="17.25">
      <c r="A16" s="2"/>
      <c r="B16" s="29" t="s">
        <v>4</v>
      </c>
      <c r="C16" s="87">
        <v>1</v>
      </c>
      <c r="D16" s="88">
        <v>2.02</v>
      </c>
      <c r="E16" s="89">
        <v>133602.79999999999</v>
      </c>
      <c r="F16" s="90"/>
      <c r="G16" s="90">
        <f t="shared" si="0"/>
        <v>133602.79999999999</v>
      </c>
      <c r="H16" s="43">
        <v>1999</v>
      </c>
    </row>
    <row r="17" spans="1:8" s="1" customFormat="1" ht="17.25">
      <c r="A17" s="3" t="s">
        <v>16</v>
      </c>
      <c r="B17" s="30"/>
      <c r="C17" s="91"/>
      <c r="D17" s="92"/>
      <c r="E17" s="89"/>
      <c r="F17" s="93"/>
      <c r="G17" s="93"/>
      <c r="H17" s="80">
        <f>SUM(H15:H16)</f>
        <v>3998</v>
      </c>
    </row>
    <row r="18" spans="1:8" s="1" customFormat="1" ht="17.25">
      <c r="A18" s="3"/>
      <c r="B18" s="30"/>
      <c r="C18" s="91"/>
      <c r="D18" s="92"/>
      <c r="E18" s="89"/>
      <c r="F18" s="90"/>
      <c r="G18" s="90">
        <f t="shared" si="0"/>
        <v>0</v>
      </c>
    </row>
    <row r="19" spans="1:8" s="1" customFormat="1" ht="17.25">
      <c r="A19" s="3"/>
      <c r="B19" s="30"/>
      <c r="C19" s="91"/>
      <c r="D19" s="92"/>
      <c r="E19" s="89"/>
      <c r="F19" s="90"/>
      <c r="G19" s="90">
        <f t="shared" si="0"/>
        <v>0</v>
      </c>
    </row>
    <row r="20" spans="1:8" s="1" customFormat="1" ht="17.25">
      <c r="A20" s="2" t="s">
        <v>22</v>
      </c>
      <c r="B20" s="29" t="s">
        <v>4</v>
      </c>
      <c r="C20" s="87">
        <v>1</v>
      </c>
      <c r="D20" s="88">
        <v>2.02</v>
      </c>
      <c r="E20" s="89">
        <v>133602.79999999999</v>
      </c>
      <c r="F20" s="90"/>
      <c r="G20" s="90">
        <f t="shared" si="0"/>
        <v>133602.79999999999</v>
      </c>
      <c r="H20" s="43">
        <v>1999</v>
      </c>
    </row>
    <row r="21" spans="1:8" s="1" customFormat="1" ht="17.25">
      <c r="A21" s="2"/>
      <c r="B21" s="29" t="s">
        <v>4</v>
      </c>
      <c r="C21" s="87">
        <v>1</v>
      </c>
      <c r="D21" s="88">
        <v>2.02</v>
      </c>
      <c r="E21" s="89">
        <v>133602.79999999999</v>
      </c>
      <c r="F21" s="90"/>
      <c r="G21" s="90">
        <f t="shared" si="0"/>
        <v>133602.79999999999</v>
      </c>
      <c r="H21" s="43">
        <v>1999</v>
      </c>
    </row>
    <row r="22" spans="1:8" s="1" customFormat="1" ht="17.25">
      <c r="A22" s="3" t="s">
        <v>16</v>
      </c>
      <c r="B22" s="30"/>
      <c r="C22" s="91"/>
      <c r="D22" s="92"/>
      <c r="E22" s="89"/>
      <c r="F22" s="93"/>
      <c r="G22" s="93"/>
      <c r="H22" s="80">
        <f>SUM(H20:H21)</f>
        <v>3998</v>
      </c>
    </row>
    <row r="23" spans="1:8" s="1" customFormat="1" ht="17.25">
      <c r="A23" s="3"/>
      <c r="B23" s="30"/>
      <c r="C23" s="91"/>
      <c r="D23" s="92"/>
      <c r="E23" s="89"/>
      <c r="F23" s="90"/>
      <c r="G23" s="90">
        <f t="shared" si="0"/>
        <v>0</v>
      </c>
    </row>
    <row r="24" spans="1:8" s="1" customFormat="1" ht="17.25">
      <c r="A24" s="3"/>
      <c r="B24" s="30"/>
      <c r="C24" s="91"/>
      <c r="D24" s="92"/>
      <c r="E24" s="89"/>
      <c r="F24" s="90"/>
      <c r="G24" s="90">
        <f t="shared" si="0"/>
        <v>0</v>
      </c>
    </row>
    <row r="25" spans="1:8" s="1" customFormat="1" ht="17.25">
      <c r="A25" s="2" t="s">
        <v>23</v>
      </c>
      <c r="B25" s="29" t="s">
        <v>4</v>
      </c>
      <c r="C25" s="87">
        <v>1</v>
      </c>
      <c r="D25" s="88">
        <v>2.02</v>
      </c>
      <c r="E25" s="89">
        <v>133602.79999999999</v>
      </c>
      <c r="F25" s="90"/>
      <c r="G25" s="90">
        <f t="shared" si="0"/>
        <v>133602.79999999999</v>
      </c>
      <c r="H25" s="43">
        <v>1999</v>
      </c>
    </row>
    <row r="26" spans="1:8" s="1" customFormat="1" ht="17.25">
      <c r="A26" s="2"/>
      <c r="B26" s="29" t="s">
        <v>4</v>
      </c>
      <c r="C26" s="87">
        <v>1</v>
      </c>
      <c r="D26" s="88">
        <v>2.02</v>
      </c>
      <c r="E26" s="89">
        <v>133602.79999999999</v>
      </c>
      <c r="F26" s="90"/>
      <c r="G26" s="90">
        <f t="shared" si="0"/>
        <v>133602.79999999999</v>
      </c>
      <c r="H26" s="43">
        <v>1999</v>
      </c>
    </row>
    <row r="27" spans="1:8" s="1" customFormat="1" ht="17.25">
      <c r="A27" s="3" t="s">
        <v>16</v>
      </c>
      <c r="B27" s="30"/>
      <c r="C27" s="91"/>
      <c r="D27" s="92"/>
      <c r="E27" s="89"/>
      <c r="F27" s="93"/>
      <c r="G27" s="93"/>
      <c r="H27" s="80">
        <f>SUM(H25:H26)</f>
        <v>3998</v>
      </c>
    </row>
    <row r="28" spans="1:8" s="1" customFormat="1" ht="17.25">
      <c r="A28" s="3"/>
      <c r="B28" s="30"/>
      <c r="C28" s="91"/>
      <c r="D28" s="92"/>
      <c r="E28" s="89"/>
      <c r="F28" s="90"/>
      <c r="G28" s="90">
        <f t="shared" si="0"/>
        <v>0</v>
      </c>
    </row>
    <row r="29" spans="1:8" s="1" customFormat="1" ht="17.25">
      <c r="A29" s="3"/>
      <c r="B29" s="30"/>
      <c r="C29" s="91"/>
      <c r="D29" s="92"/>
      <c r="E29" s="89"/>
      <c r="F29" s="90"/>
      <c r="G29" s="90">
        <f t="shared" si="0"/>
        <v>0</v>
      </c>
    </row>
    <row r="30" spans="1:8" s="1" customFormat="1" ht="17.25">
      <c r="A30" s="2" t="s">
        <v>24</v>
      </c>
      <c r="B30" s="29" t="s">
        <v>4</v>
      </c>
      <c r="C30" s="87">
        <v>1</v>
      </c>
      <c r="D30" s="88">
        <v>2.02</v>
      </c>
      <c r="E30" s="89">
        <v>133602.79999999999</v>
      </c>
      <c r="F30" s="90"/>
      <c r="G30" s="90">
        <f t="shared" si="0"/>
        <v>133602.79999999999</v>
      </c>
      <c r="H30" s="43">
        <v>1999</v>
      </c>
    </row>
    <row r="31" spans="1:8" s="1" customFormat="1" ht="17.25">
      <c r="A31" s="2"/>
      <c r="B31" s="29" t="s">
        <v>4</v>
      </c>
      <c r="C31" s="87">
        <v>1</v>
      </c>
      <c r="D31" s="88">
        <v>2.02</v>
      </c>
      <c r="E31" s="89">
        <v>133602.79999999999</v>
      </c>
      <c r="F31" s="90"/>
      <c r="G31" s="90">
        <f t="shared" si="0"/>
        <v>133602.79999999999</v>
      </c>
      <c r="H31" s="43">
        <v>1999</v>
      </c>
    </row>
    <row r="32" spans="1:8" s="1" customFormat="1" ht="17.25">
      <c r="A32" s="2"/>
      <c r="B32" s="29" t="s">
        <v>4</v>
      </c>
      <c r="C32" s="87">
        <v>1</v>
      </c>
      <c r="D32" s="88">
        <v>2.02</v>
      </c>
      <c r="E32" s="89">
        <v>133602.79999999999</v>
      </c>
      <c r="F32" s="90"/>
      <c r="G32" s="90">
        <f t="shared" si="0"/>
        <v>133602.79999999999</v>
      </c>
      <c r="H32" s="43">
        <v>1999</v>
      </c>
    </row>
    <row r="33" spans="1:11" s="1" customFormat="1" ht="17.25">
      <c r="A33" s="3" t="s">
        <v>17</v>
      </c>
      <c r="B33" s="30"/>
      <c r="C33" s="91"/>
      <c r="D33" s="92"/>
      <c r="E33" s="89"/>
      <c r="F33" s="93"/>
      <c r="G33" s="93"/>
      <c r="H33" s="80">
        <f>SUM(H30:H32)</f>
        <v>5997</v>
      </c>
    </row>
    <row r="34" spans="1:11" s="1" customFormat="1" ht="15">
      <c r="A34" s="5"/>
      <c r="B34" s="67"/>
      <c r="C34" s="4"/>
      <c r="D34" s="68"/>
      <c r="E34" s="66"/>
      <c r="F34" s="17"/>
      <c r="G34" s="17">
        <f t="shared" si="0"/>
        <v>0</v>
      </c>
    </row>
    <row r="35" spans="1:11" s="1" customFormat="1" ht="15">
      <c r="A35" s="5"/>
      <c r="B35" s="67"/>
      <c r="C35" s="4"/>
      <c r="D35" s="68"/>
      <c r="E35" s="66"/>
      <c r="F35" s="17"/>
      <c r="G35" s="17">
        <f t="shared" si="0"/>
        <v>0</v>
      </c>
    </row>
    <row r="36" spans="1:11" s="1" customFormat="1" ht="17.25">
      <c r="A36" s="2" t="s">
        <v>25</v>
      </c>
      <c r="B36" s="64" t="s">
        <v>4</v>
      </c>
      <c r="C36" s="16">
        <v>1</v>
      </c>
      <c r="D36" s="65">
        <v>2.02</v>
      </c>
      <c r="E36" s="66">
        <v>133602.79999999999</v>
      </c>
      <c r="F36" s="17"/>
      <c r="G36" s="17">
        <f t="shared" si="0"/>
        <v>133602.79999999999</v>
      </c>
      <c r="H36" s="43">
        <v>1999</v>
      </c>
    </row>
    <row r="37" spans="1:11" s="1" customFormat="1" ht="17.25">
      <c r="A37" s="2"/>
      <c r="B37" s="64" t="s">
        <v>4</v>
      </c>
      <c r="C37" s="16">
        <v>1</v>
      </c>
      <c r="D37" s="65">
        <v>2.02</v>
      </c>
      <c r="E37" s="66">
        <v>133602.79999999999</v>
      </c>
      <c r="F37" s="17"/>
      <c r="G37" s="17">
        <f t="shared" si="0"/>
        <v>133602.79999999999</v>
      </c>
      <c r="H37" s="43">
        <v>1999</v>
      </c>
    </row>
    <row r="38" spans="1:11" s="1" customFormat="1" ht="17.25">
      <c r="A38" s="3" t="s">
        <v>18</v>
      </c>
      <c r="B38" s="67"/>
      <c r="C38" s="4"/>
      <c r="D38" s="68"/>
      <c r="E38" s="66"/>
      <c r="F38" s="7"/>
      <c r="G38" s="7"/>
      <c r="H38" s="80">
        <f>SUM(H36:H37)</f>
        <v>3998</v>
      </c>
    </row>
    <row r="39" spans="1:11" s="1" customFormat="1" ht="17.25">
      <c r="A39" s="3"/>
      <c r="B39" s="67"/>
      <c r="C39" s="4"/>
      <c r="D39" s="68"/>
      <c r="E39" s="66"/>
      <c r="F39" s="17"/>
      <c r="G39" s="17">
        <f t="shared" si="0"/>
        <v>0</v>
      </c>
    </row>
    <row r="40" spans="1:11" s="1" customFormat="1" ht="17.25">
      <c r="A40" s="3"/>
      <c r="B40" s="67"/>
      <c r="C40" s="4"/>
      <c r="D40" s="68"/>
      <c r="E40" s="66"/>
      <c r="F40" s="17"/>
      <c r="G40" s="17">
        <f t="shared" si="0"/>
        <v>0</v>
      </c>
    </row>
    <row r="41" spans="1:11" s="1" customFormat="1" ht="17.25">
      <c r="A41" s="2" t="s">
        <v>26</v>
      </c>
      <c r="B41" s="64" t="s">
        <v>4</v>
      </c>
      <c r="C41" s="16">
        <v>1</v>
      </c>
      <c r="D41" s="65">
        <v>2.02</v>
      </c>
      <c r="E41" s="66">
        <v>133602.79999999999</v>
      </c>
      <c r="F41" s="17"/>
      <c r="G41" s="17">
        <f t="shared" si="0"/>
        <v>133602.79999999999</v>
      </c>
      <c r="H41" s="43">
        <v>1999</v>
      </c>
    </row>
    <row r="42" spans="1:11" s="1" customFormat="1" ht="17.25">
      <c r="A42" s="3" t="s">
        <v>3</v>
      </c>
      <c r="B42" s="67"/>
      <c r="C42" s="4"/>
      <c r="D42" s="68"/>
      <c r="E42" s="66"/>
      <c r="F42" s="7"/>
      <c r="G42" s="7"/>
      <c r="H42" s="81">
        <f>SUM(H41:H41)</f>
        <v>1999</v>
      </c>
    </row>
    <row r="43" spans="1:11" s="1" customFormat="1" ht="17.25">
      <c r="A43" s="3"/>
      <c r="B43" s="67"/>
      <c r="C43" s="4"/>
      <c r="D43" s="68"/>
      <c r="E43" s="66">
        <f>$E$4*D43</f>
        <v>0</v>
      </c>
      <c r="F43" s="17"/>
      <c r="G43" s="17">
        <f t="shared" si="0"/>
        <v>0</v>
      </c>
    </row>
    <row r="44" spans="1:11" s="1" customFormat="1" ht="17.25">
      <c r="A44" s="3"/>
      <c r="B44" s="67"/>
      <c r="C44" s="4"/>
      <c r="D44" s="68"/>
      <c r="E44" s="66">
        <f>$E$4*D44</f>
        <v>0</v>
      </c>
      <c r="F44" s="17"/>
      <c r="G44" s="17">
        <f t="shared" si="0"/>
        <v>0</v>
      </c>
    </row>
    <row r="45" spans="1:11" s="1" customFormat="1" ht="17.25">
      <c r="A45" s="2" t="s">
        <v>27</v>
      </c>
      <c r="B45" s="64" t="s">
        <v>4</v>
      </c>
      <c r="C45" s="16">
        <v>1</v>
      </c>
      <c r="D45" s="65">
        <v>2.02</v>
      </c>
      <c r="E45" s="66">
        <v>133602.79999999999</v>
      </c>
      <c r="F45" s="17"/>
      <c r="G45" s="17">
        <f t="shared" si="0"/>
        <v>133602.79999999999</v>
      </c>
      <c r="H45" s="43">
        <v>1999</v>
      </c>
      <c r="K45" s="19"/>
    </row>
    <row r="46" spans="1:11" s="1" customFormat="1" ht="17.25">
      <c r="A46" s="3" t="s">
        <v>3</v>
      </c>
      <c r="B46" s="67"/>
      <c r="C46" s="4"/>
      <c r="D46" s="68"/>
      <c r="E46" s="66"/>
      <c r="F46" s="7"/>
      <c r="G46" s="7"/>
      <c r="H46" s="81">
        <f>SUM(H45:H45)</f>
        <v>1999</v>
      </c>
      <c r="K46" s="53"/>
    </row>
    <row r="47" spans="1:11" s="1" customFormat="1" ht="17.25">
      <c r="A47" s="5"/>
      <c r="B47" s="67"/>
      <c r="C47" s="86">
        <f>C5+C6+C10+C11+C15+C16+C20+C21+C25+C26+C30+C31+C32+C36+C37+C41+C45</f>
        <v>17</v>
      </c>
      <c r="D47" s="68"/>
      <c r="E47" s="66"/>
      <c r="F47" s="17"/>
      <c r="G47" s="17">
        <f>E47+F47</f>
        <v>0</v>
      </c>
      <c r="K47" s="53"/>
    </row>
    <row r="48" spans="1:11" s="1" customFormat="1" ht="15">
      <c r="B48" s="58"/>
      <c r="C48" s="58"/>
      <c r="D48" s="42"/>
      <c r="E48" s="8"/>
      <c r="F48" s="58"/>
      <c r="G48" s="58"/>
      <c r="K48" s="19"/>
    </row>
    <row r="49" spans="1:8" s="1" customFormat="1" ht="15">
      <c r="A49" s="44"/>
      <c r="B49" s="44"/>
      <c r="C49" s="44"/>
      <c r="D49" s="42"/>
      <c r="E49" s="8"/>
      <c r="G49" s="69"/>
    </row>
    <row r="50" spans="1:8" s="1" customFormat="1" ht="17.25">
      <c r="B50" s="58"/>
      <c r="C50" s="58"/>
      <c r="D50" s="42"/>
      <c r="E50" s="8"/>
      <c r="H50" s="75">
        <f>H7+H12+H17+H22+H27+H33+H38+H42+H46</f>
        <v>33983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2:L127"/>
  <sheetViews>
    <sheetView topLeftCell="A40" workbookViewId="0">
      <selection activeCell="C117" sqref="C117"/>
    </sheetView>
  </sheetViews>
  <sheetFormatPr defaultRowHeight="14.25"/>
  <cols>
    <col min="1" max="1" width="26" style="19" customWidth="1"/>
    <col min="2" max="2" width="12" style="27" customWidth="1"/>
    <col min="3" max="3" width="9" style="19" customWidth="1"/>
    <col min="4" max="4" width="11" style="19" customWidth="1"/>
    <col min="5" max="5" width="16.7109375" style="19" customWidth="1"/>
    <col min="6" max="6" width="12.85546875" style="19" customWidth="1"/>
    <col min="7" max="7" width="17.28515625" style="19" customWidth="1"/>
    <col min="8" max="8" width="11.85546875" style="19" customWidth="1"/>
    <col min="9" max="9" width="9.140625" style="19"/>
    <col min="10" max="10" width="12" style="19" bestFit="1" customWidth="1"/>
    <col min="11" max="11" width="10.7109375" style="19" customWidth="1"/>
    <col min="12" max="12" width="14.7109375" style="19" bestFit="1" customWidth="1"/>
    <col min="13" max="13" width="13.85546875" style="19" customWidth="1"/>
    <col min="14" max="16384" width="9.140625" style="19"/>
  </cols>
  <sheetData>
    <row r="2" spans="1:12" ht="17.25">
      <c r="A2" s="18" t="s">
        <v>13</v>
      </c>
    </row>
    <row r="4" spans="1:12" ht="63.75">
      <c r="A4" s="20" t="s">
        <v>6</v>
      </c>
      <c r="B4" s="28" t="s">
        <v>6</v>
      </c>
      <c r="C4" s="21" t="s">
        <v>5</v>
      </c>
      <c r="D4" s="21" t="s">
        <v>9</v>
      </c>
      <c r="E4" s="21" t="s">
        <v>11</v>
      </c>
      <c r="F4" s="21" t="s">
        <v>7</v>
      </c>
      <c r="G4" s="21" t="s">
        <v>8</v>
      </c>
    </row>
    <row r="5" spans="1:12">
      <c r="A5" s="20"/>
      <c r="B5" s="28"/>
      <c r="C5" s="21"/>
      <c r="D5" s="21"/>
      <c r="E5" s="21"/>
      <c r="F5" s="21"/>
      <c r="G5" s="21"/>
    </row>
    <row r="6" spans="1:12" ht="17.25">
      <c r="A6" s="2" t="s">
        <v>28</v>
      </c>
      <c r="B6" s="29" t="s">
        <v>4</v>
      </c>
      <c r="C6" s="36">
        <v>1</v>
      </c>
      <c r="D6" s="16">
        <v>2.02</v>
      </c>
      <c r="E6" s="17">
        <v>133602.79999999999</v>
      </c>
      <c r="F6" s="17"/>
      <c r="G6" s="17">
        <f>E6+F6</f>
        <v>133602.79999999999</v>
      </c>
      <c r="H6" s="48">
        <v>1999</v>
      </c>
    </row>
    <row r="7" spans="1:12" ht="17.25">
      <c r="A7" s="2"/>
      <c r="B7" s="29" t="s">
        <v>4</v>
      </c>
      <c r="C7" s="36">
        <v>1</v>
      </c>
      <c r="D7" s="16">
        <v>2.02</v>
      </c>
      <c r="E7" s="17">
        <v>133602.79999999999</v>
      </c>
      <c r="F7" s="17"/>
      <c r="G7" s="17">
        <f>E7+F7</f>
        <v>133602.79999999999</v>
      </c>
      <c r="H7" s="48">
        <v>1999</v>
      </c>
    </row>
    <row r="8" spans="1:12" ht="17.25">
      <c r="A8" s="3" t="s">
        <v>2</v>
      </c>
      <c r="B8" s="30"/>
      <c r="C8" s="71">
        <f>SUM(C6:C7)</f>
        <v>2</v>
      </c>
      <c r="D8" s="4"/>
      <c r="E8" s="7"/>
      <c r="F8" s="7"/>
      <c r="G8" s="7"/>
      <c r="H8" s="76">
        <f>SUM(H6:H7)</f>
        <v>3998</v>
      </c>
    </row>
    <row r="9" spans="1:12" ht="17.25">
      <c r="A9" s="45" t="s">
        <v>29</v>
      </c>
      <c r="B9" s="29" t="s">
        <v>4</v>
      </c>
      <c r="C9" s="36">
        <v>1</v>
      </c>
      <c r="D9" s="16">
        <v>2.02</v>
      </c>
      <c r="E9" s="17">
        <v>133602.79999999999</v>
      </c>
      <c r="F9" s="17">
        <v>8000</v>
      </c>
      <c r="G9" s="17">
        <f>E9+F9</f>
        <v>141602.79999999999</v>
      </c>
      <c r="H9" s="8">
        <v>2227.1999999999998</v>
      </c>
    </row>
    <row r="10" spans="1:12" ht="17.25">
      <c r="A10" s="3" t="s">
        <v>3</v>
      </c>
      <c r="B10" s="30"/>
      <c r="C10" s="71">
        <f>SUM(C9)</f>
        <v>1</v>
      </c>
      <c r="D10" s="4"/>
      <c r="E10" s="7"/>
      <c r="F10" s="7"/>
      <c r="G10" s="7"/>
      <c r="H10" s="76">
        <f>SUM(H9:H9)</f>
        <v>2227.1999999999998</v>
      </c>
    </row>
    <row r="11" spans="1:12" ht="17.25">
      <c r="A11" s="45" t="s">
        <v>30</v>
      </c>
      <c r="B11" s="29" t="s">
        <v>0</v>
      </c>
      <c r="C11" s="36">
        <v>1</v>
      </c>
      <c r="D11" s="16">
        <v>2.02</v>
      </c>
      <c r="E11" s="17">
        <v>133602.79999999999</v>
      </c>
      <c r="F11" s="17">
        <v>8000</v>
      </c>
      <c r="G11" s="17">
        <f>E11+F11</f>
        <v>141602.79999999999</v>
      </c>
      <c r="H11" s="8">
        <v>2227.1999999999998</v>
      </c>
    </row>
    <row r="12" spans="1:12" ht="17.25">
      <c r="A12" s="3" t="s">
        <v>3</v>
      </c>
      <c r="B12" s="30"/>
      <c r="C12" s="71">
        <f>SUM(C11)</f>
        <v>1</v>
      </c>
      <c r="D12" s="4"/>
      <c r="E12" s="7"/>
      <c r="F12" s="7"/>
      <c r="G12" s="7"/>
      <c r="H12" s="76">
        <f>SUM(H11)</f>
        <v>2227.1999999999998</v>
      </c>
      <c r="L12" s="53"/>
    </row>
    <row r="13" spans="1:12" ht="17.25">
      <c r="A13" s="2" t="s">
        <v>31</v>
      </c>
      <c r="B13" s="29" t="s">
        <v>4</v>
      </c>
      <c r="C13" s="36">
        <v>1</v>
      </c>
      <c r="D13" s="16">
        <v>2.02</v>
      </c>
      <c r="E13" s="17">
        <v>133602.79999999999</v>
      </c>
      <c r="F13" s="17"/>
      <c r="G13" s="17">
        <f>E13+F13</f>
        <v>133602.79999999999</v>
      </c>
      <c r="H13" s="48">
        <v>1999</v>
      </c>
      <c r="L13" s="82"/>
    </row>
    <row r="14" spans="1:12" ht="17.25">
      <c r="A14" s="3" t="s">
        <v>3</v>
      </c>
      <c r="B14" s="30"/>
      <c r="C14" s="71">
        <f>SUM(C13)</f>
        <v>1</v>
      </c>
      <c r="D14" s="4"/>
      <c r="E14" s="7"/>
      <c r="F14" s="7">
        <f>SUM(F13:F13)</f>
        <v>0</v>
      </c>
      <c r="G14" s="7"/>
      <c r="H14" s="76">
        <f>SUM(H13:H13)</f>
        <v>1999</v>
      </c>
    </row>
    <row r="15" spans="1:12" s="22" customFormat="1" ht="17.25">
      <c r="A15" s="10"/>
      <c r="B15" s="31"/>
      <c r="C15" s="38">
        <f>C8+C10+C12+C14</f>
        <v>5</v>
      </c>
      <c r="D15" s="11"/>
      <c r="E15" s="9">
        <f>E6+E7+E9+E11+E13</f>
        <v>668014</v>
      </c>
      <c r="F15" s="9">
        <f>F6+F7+F9+F11+F13</f>
        <v>16000</v>
      </c>
      <c r="G15" s="9">
        <f>G6+G7+G9+G11+G13</f>
        <v>684014</v>
      </c>
      <c r="H15" s="49"/>
    </row>
    <row r="16" spans="1:12" ht="17.25">
      <c r="A16" s="2" t="s">
        <v>32</v>
      </c>
      <c r="B16" s="29" t="s">
        <v>4</v>
      </c>
      <c r="C16" s="36">
        <v>1</v>
      </c>
      <c r="D16" s="16">
        <v>2.02</v>
      </c>
      <c r="E16" s="17">
        <v>133602.79999999999</v>
      </c>
      <c r="F16" s="17"/>
      <c r="G16" s="17">
        <f>E16+F16</f>
        <v>133602.79999999999</v>
      </c>
      <c r="H16" s="48">
        <v>1999</v>
      </c>
    </row>
    <row r="17" spans="1:11" ht="17.25">
      <c r="A17" s="2"/>
      <c r="B17" s="29" t="s">
        <v>4</v>
      </c>
      <c r="C17" s="36">
        <v>1</v>
      </c>
      <c r="D17" s="16">
        <v>2.02</v>
      </c>
      <c r="E17" s="17">
        <v>133602.79999999999</v>
      </c>
      <c r="F17" s="17"/>
      <c r="G17" s="17">
        <f>E17+F17</f>
        <v>133602.79999999999</v>
      </c>
      <c r="H17" s="48">
        <v>1999</v>
      </c>
    </row>
    <row r="18" spans="1:11" ht="17.25">
      <c r="A18" s="2"/>
      <c r="B18" s="29" t="s">
        <v>4</v>
      </c>
      <c r="C18" s="36">
        <v>1</v>
      </c>
      <c r="D18" s="16">
        <v>2.02</v>
      </c>
      <c r="E18" s="17">
        <v>133602.79999999999</v>
      </c>
      <c r="F18" s="17"/>
      <c r="G18" s="17">
        <f>E18+F18</f>
        <v>133602.79999999999</v>
      </c>
      <c r="H18" s="48">
        <v>1999</v>
      </c>
    </row>
    <row r="19" spans="1:11" ht="17.25">
      <c r="A19" s="3" t="s">
        <v>1</v>
      </c>
      <c r="B19" s="30"/>
      <c r="C19" s="71">
        <f>SUM(C16:C18)</f>
        <v>3</v>
      </c>
      <c r="D19" s="4"/>
      <c r="E19" s="7"/>
      <c r="F19" s="7">
        <f>SUM(F16:F17)</f>
        <v>0</v>
      </c>
      <c r="G19" s="7"/>
      <c r="H19" s="77">
        <f>SUM(H16:H18)</f>
        <v>5997</v>
      </c>
    </row>
    <row r="20" spans="1:11" ht="17.25">
      <c r="A20" s="2" t="s">
        <v>33</v>
      </c>
      <c r="B20" s="29" t="s">
        <v>4</v>
      </c>
      <c r="C20" s="36">
        <v>1</v>
      </c>
      <c r="D20" s="16">
        <v>2.02</v>
      </c>
      <c r="E20" s="17">
        <v>133602.79999999999</v>
      </c>
      <c r="F20" s="17"/>
      <c r="G20" s="17">
        <f>E20+F20</f>
        <v>133602.79999999999</v>
      </c>
      <c r="H20" s="48">
        <v>1999</v>
      </c>
    </row>
    <row r="21" spans="1:11" ht="17.25">
      <c r="A21" s="3" t="s">
        <v>3</v>
      </c>
      <c r="B21" s="30"/>
      <c r="C21" s="71">
        <f>SUM(C20)</f>
        <v>1</v>
      </c>
      <c r="D21" s="4"/>
      <c r="E21" s="7"/>
      <c r="F21" s="7">
        <f>SUM(F20:F20)</f>
        <v>0</v>
      </c>
      <c r="G21" s="7"/>
      <c r="H21" s="76">
        <f>SUM(H20:H20)</f>
        <v>1999</v>
      </c>
    </row>
    <row r="22" spans="1:11" ht="17.25">
      <c r="A22" s="2" t="s">
        <v>34</v>
      </c>
      <c r="B22" s="29" t="s">
        <v>4</v>
      </c>
      <c r="C22" s="36">
        <v>1</v>
      </c>
      <c r="D22" s="16">
        <v>2.02</v>
      </c>
      <c r="E22" s="17">
        <v>133602.79999999999</v>
      </c>
      <c r="F22" s="17"/>
      <c r="G22" s="17">
        <f>E22+F22</f>
        <v>133602.79999999999</v>
      </c>
      <c r="H22" s="48">
        <v>1999</v>
      </c>
      <c r="J22" s="53"/>
    </row>
    <row r="23" spans="1:11" ht="17.25">
      <c r="A23" s="2"/>
      <c r="B23" s="29" t="s">
        <v>4</v>
      </c>
      <c r="C23" s="36">
        <v>1</v>
      </c>
      <c r="D23" s="16">
        <v>2.02</v>
      </c>
      <c r="E23" s="17">
        <v>133602.79999999999</v>
      </c>
      <c r="F23" s="17"/>
      <c r="G23" s="17">
        <f>E23+F23</f>
        <v>133602.79999999999</v>
      </c>
      <c r="H23" s="48">
        <v>1999</v>
      </c>
    </row>
    <row r="24" spans="1:11" ht="17.25">
      <c r="A24" s="3" t="s">
        <v>2</v>
      </c>
      <c r="B24" s="30"/>
      <c r="C24" s="71">
        <f>SUM(C22:C23)</f>
        <v>2</v>
      </c>
      <c r="D24" s="4"/>
      <c r="E24" s="7"/>
      <c r="F24" s="7">
        <f>SUM(F22:F23)</f>
        <v>0</v>
      </c>
      <c r="G24" s="7"/>
      <c r="H24" s="76">
        <f>SUM(H22:H23)</f>
        <v>3998</v>
      </c>
    </row>
    <row r="25" spans="1:11" ht="17.25">
      <c r="A25" s="2" t="s">
        <v>35</v>
      </c>
      <c r="B25" s="29" t="s">
        <v>4</v>
      </c>
      <c r="C25" s="36">
        <v>1</v>
      </c>
      <c r="D25" s="16">
        <v>2.02</v>
      </c>
      <c r="E25" s="17">
        <v>133602.79999999999</v>
      </c>
      <c r="F25" s="17"/>
      <c r="G25" s="17">
        <f>E25+F25</f>
        <v>133602.79999999999</v>
      </c>
      <c r="H25" s="48">
        <v>1999</v>
      </c>
    </row>
    <row r="26" spans="1:11" ht="17.25">
      <c r="A26" s="2"/>
      <c r="B26" s="29" t="s">
        <v>4</v>
      </c>
      <c r="C26" s="36">
        <v>1</v>
      </c>
      <c r="D26" s="16">
        <v>2.02</v>
      </c>
      <c r="E26" s="17">
        <v>133602.79999999999</v>
      </c>
      <c r="F26" s="17"/>
      <c r="G26" s="17">
        <f>E26+F26</f>
        <v>133602.79999999999</v>
      </c>
      <c r="H26" s="48">
        <v>1999</v>
      </c>
    </row>
    <row r="27" spans="1:11" ht="17.25">
      <c r="A27" s="3" t="s">
        <v>2</v>
      </c>
      <c r="B27" s="30"/>
      <c r="C27" s="71">
        <f>SUM(C25:C26)</f>
        <v>2</v>
      </c>
      <c r="D27" s="4"/>
      <c r="E27" s="7"/>
      <c r="F27" s="7">
        <f>SUM(F25:F26)</f>
        <v>0</v>
      </c>
      <c r="G27" s="7"/>
      <c r="H27" s="76">
        <f>SUM(H25:H26)</f>
        <v>3998</v>
      </c>
      <c r="J27" s="53"/>
    </row>
    <row r="28" spans="1:11" s="22" customFormat="1" ht="17.25">
      <c r="A28" s="10"/>
      <c r="B28" s="31"/>
      <c r="C28" s="39">
        <f>C19+C21+C24+C27</f>
        <v>8</v>
      </c>
      <c r="D28" s="12"/>
      <c r="E28" s="9">
        <f>E16+E17+E18+E20+E22+E23+E25+E26</f>
        <v>1068822.4000000001</v>
      </c>
      <c r="F28" s="9">
        <f>F19+F21+F24+F27</f>
        <v>0</v>
      </c>
      <c r="G28" s="9">
        <f>G16+G17+G18+G20+G22+G23+G25+G26</f>
        <v>1068822.4000000001</v>
      </c>
      <c r="H28" s="49"/>
    </row>
    <row r="29" spans="1:11" ht="17.25">
      <c r="A29" s="2" t="s">
        <v>36</v>
      </c>
      <c r="B29" s="29" t="s">
        <v>4</v>
      </c>
      <c r="C29" s="36">
        <v>1</v>
      </c>
      <c r="D29" s="16">
        <v>2.02</v>
      </c>
      <c r="E29" s="17">
        <v>133602.79999999999</v>
      </c>
      <c r="F29" s="17"/>
      <c r="G29" s="17">
        <f>E29+F29</f>
        <v>133602.79999999999</v>
      </c>
      <c r="H29" s="48">
        <v>1999</v>
      </c>
      <c r="K29" s="22"/>
    </row>
    <row r="30" spans="1:11" ht="17.25">
      <c r="A30" s="2"/>
      <c r="B30" s="29" t="s">
        <v>4</v>
      </c>
      <c r="C30" s="36">
        <v>1</v>
      </c>
      <c r="D30" s="16">
        <v>2.02</v>
      </c>
      <c r="E30" s="17">
        <v>133602.79999999999</v>
      </c>
      <c r="F30" s="17"/>
      <c r="G30" s="17">
        <f>E30+F30</f>
        <v>133602.79999999999</v>
      </c>
      <c r="H30" s="48">
        <v>1999</v>
      </c>
    </row>
    <row r="31" spans="1:11" ht="17.25">
      <c r="A31" s="2"/>
      <c r="B31" s="29" t="s">
        <v>4</v>
      </c>
      <c r="C31" s="36">
        <v>1</v>
      </c>
      <c r="D31" s="16">
        <v>2.02</v>
      </c>
      <c r="E31" s="17">
        <v>133602.79999999999</v>
      </c>
      <c r="F31" s="17"/>
      <c r="G31" s="17">
        <f>E31+F31</f>
        <v>133602.79999999999</v>
      </c>
      <c r="H31" s="48">
        <v>1999</v>
      </c>
    </row>
    <row r="32" spans="1:11" ht="17.25">
      <c r="A32" s="3" t="s">
        <v>1</v>
      </c>
      <c r="B32" s="30"/>
      <c r="C32" s="71">
        <f>SUM(C29:C31)</f>
        <v>3</v>
      </c>
      <c r="D32" s="4"/>
      <c r="E32" s="7"/>
      <c r="F32" s="7">
        <f>SUM(F29:F31)</f>
        <v>0</v>
      </c>
      <c r="G32" s="7"/>
      <c r="H32" s="76">
        <f>SUM(H29:H31)</f>
        <v>5997</v>
      </c>
    </row>
    <row r="33" spans="1:11" ht="17.25">
      <c r="A33" s="2" t="s">
        <v>37</v>
      </c>
      <c r="B33" s="29" t="s">
        <v>4</v>
      </c>
      <c r="C33" s="36">
        <v>1</v>
      </c>
      <c r="D33" s="16">
        <v>2.02</v>
      </c>
      <c r="E33" s="17">
        <v>133602.79999999999</v>
      </c>
      <c r="F33" s="17"/>
      <c r="G33" s="17">
        <f>E33+F33</f>
        <v>133602.79999999999</v>
      </c>
      <c r="H33" s="48">
        <v>1999</v>
      </c>
    </row>
    <row r="34" spans="1:11" ht="17.25">
      <c r="A34" s="2"/>
      <c r="B34" s="29" t="s">
        <v>4</v>
      </c>
      <c r="C34" s="36">
        <v>1</v>
      </c>
      <c r="D34" s="16">
        <v>2.02</v>
      </c>
      <c r="E34" s="17">
        <v>133602.79999999999</v>
      </c>
      <c r="F34" s="17"/>
      <c r="G34" s="17">
        <f>E34+F34</f>
        <v>133602.79999999999</v>
      </c>
      <c r="H34" s="48">
        <v>1999</v>
      </c>
    </row>
    <row r="35" spans="1:11" ht="17.25">
      <c r="A35" s="2"/>
      <c r="B35" s="29" t="s">
        <v>4</v>
      </c>
      <c r="C35" s="36">
        <v>1</v>
      </c>
      <c r="D35" s="16">
        <v>2.02</v>
      </c>
      <c r="E35" s="17">
        <v>133602.79999999999</v>
      </c>
      <c r="F35" s="17"/>
      <c r="G35" s="17">
        <f>E35+F35</f>
        <v>133602.79999999999</v>
      </c>
      <c r="H35" s="48">
        <v>1999</v>
      </c>
    </row>
    <row r="36" spans="1:11" ht="17.25">
      <c r="A36" s="3" t="s">
        <v>1</v>
      </c>
      <c r="B36" s="30"/>
      <c r="C36" s="71">
        <f>SUM(C33:C35)</f>
        <v>3</v>
      </c>
      <c r="D36" s="4"/>
      <c r="E36" s="7"/>
      <c r="F36" s="7">
        <f>SUM(F33:F35)</f>
        <v>0</v>
      </c>
      <c r="G36" s="7"/>
      <c r="H36" s="76">
        <f>SUM(H33:H35)</f>
        <v>5997</v>
      </c>
    </row>
    <row r="37" spans="1:11" s="22" customFormat="1" ht="17.25">
      <c r="A37" s="10"/>
      <c r="B37" s="31"/>
      <c r="C37" s="38">
        <f>C32+C36</f>
        <v>6</v>
      </c>
      <c r="D37" s="11"/>
      <c r="E37" s="9">
        <f>E29+E30+E31+E33+E34+E35</f>
        <v>801616.8</v>
      </c>
      <c r="F37" s="9">
        <f>F32+F36</f>
        <v>0</v>
      </c>
      <c r="G37" s="9">
        <f>G29+G30+G31+G33+G34+G35</f>
        <v>801616.8</v>
      </c>
      <c r="H37" s="49"/>
    </row>
    <row r="38" spans="1:11" ht="17.25">
      <c r="A38" s="45" t="s">
        <v>38</v>
      </c>
      <c r="B38" s="29" t="s">
        <v>4</v>
      </c>
      <c r="C38" s="36">
        <v>1</v>
      </c>
      <c r="D38" s="16">
        <v>2.02</v>
      </c>
      <c r="E38" s="17">
        <v>133602.79999999999</v>
      </c>
      <c r="F38" s="17">
        <v>8000</v>
      </c>
      <c r="G38" s="17">
        <f>E38+F38</f>
        <v>141602.79999999999</v>
      </c>
      <c r="H38" s="48">
        <v>2227.1999999999998</v>
      </c>
    </row>
    <row r="39" spans="1:11" ht="17.25">
      <c r="A39" s="2"/>
      <c r="B39" s="29" t="s">
        <v>4</v>
      </c>
      <c r="C39" s="36">
        <v>1</v>
      </c>
      <c r="D39" s="16">
        <v>2.02</v>
      </c>
      <c r="E39" s="17">
        <v>133602.79999999999</v>
      </c>
      <c r="F39" s="17">
        <v>8000</v>
      </c>
      <c r="G39" s="17">
        <f>E39+F39</f>
        <v>141602.79999999999</v>
      </c>
      <c r="H39" s="48">
        <v>2227.1999999999998</v>
      </c>
    </row>
    <row r="40" spans="1:11" ht="17.25">
      <c r="A40" s="3" t="s">
        <v>2</v>
      </c>
      <c r="B40" s="30"/>
      <c r="C40" s="71">
        <f>SUM(C38:C39)</f>
        <v>2</v>
      </c>
      <c r="D40" s="4"/>
      <c r="E40" s="7"/>
      <c r="F40" s="52">
        <f>SUM(F38:F39)</f>
        <v>16000</v>
      </c>
      <c r="G40" s="7"/>
      <c r="H40" s="76">
        <f>SUM(H38:H39)</f>
        <v>4454.3999999999996</v>
      </c>
    </row>
    <row r="41" spans="1:11" ht="17.25">
      <c r="A41" s="2" t="s">
        <v>39</v>
      </c>
      <c r="B41" s="29" t="s">
        <v>4</v>
      </c>
      <c r="C41" s="36">
        <v>1</v>
      </c>
      <c r="D41" s="16">
        <v>2.02</v>
      </c>
      <c r="E41" s="17">
        <v>133602.79999999999</v>
      </c>
      <c r="F41" s="17"/>
      <c r="G41" s="17">
        <f>E41+F41</f>
        <v>133602.79999999999</v>
      </c>
      <c r="H41" s="48">
        <v>1999</v>
      </c>
    </row>
    <row r="42" spans="1:11" ht="17.25">
      <c r="A42" s="3" t="s">
        <v>3</v>
      </c>
      <c r="B42" s="30"/>
      <c r="C42" s="71">
        <f>SUM(C41)</f>
        <v>1</v>
      </c>
      <c r="D42" s="4"/>
      <c r="E42" s="7"/>
      <c r="F42" s="7">
        <f>SUM(F41:F41)</f>
        <v>0</v>
      </c>
      <c r="G42" s="7"/>
      <c r="H42" s="76">
        <f>SUM(H41:H41)</f>
        <v>1999</v>
      </c>
    </row>
    <row r="43" spans="1:11" ht="17.25">
      <c r="A43" s="45" t="s">
        <v>40</v>
      </c>
      <c r="B43" s="29" t="s">
        <v>4</v>
      </c>
      <c r="C43" s="36">
        <v>1</v>
      </c>
      <c r="D43" s="16">
        <v>2.02</v>
      </c>
      <c r="E43" s="17">
        <v>133602.79999999999</v>
      </c>
      <c r="F43" s="17">
        <v>8000</v>
      </c>
      <c r="G43" s="17">
        <f>E43+F43</f>
        <v>141602.79999999999</v>
      </c>
      <c r="H43" s="8">
        <v>2227.1999999999998</v>
      </c>
    </row>
    <row r="44" spans="1:11" ht="17.25">
      <c r="A44" s="2"/>
      <c r="B44" s="29" t="s">
        <v>4</v>
      </c>
      <c r="C44" s="36">
        <v>1</v>
      </c>
      <c r="D44" s="16">
        <v>2.02</v>
      </c>
      <c r="E44" s="17">
        <v>133602.79999999999</v>
      </c>
      <c r="F44" s="17">
        <v>8000</v>
      </c>
      <c r="G44" s="17">
        <f>E44+F44</f>
        <v>141602.79999999999</v>
      </c>
      <c r="H44" s="8">
        <v>2227.1999999999998</v>
      </c>
    </row>
    <row r="45" spans="1:11" ht="17.25">
      <c r="A45" s="3" t="s">
        <v>2</v>
      </c>
      <c r="B45" s="30"/>
      <c r="C45" s="71">
        <f>SUM(C43:C44)</f>
        <v>2</v>
      </c>
      <c r="D45" s="4"/>
      <c r="E45" s="7"/>
      <c r="F45" s="52">
        <f>SUM(F43:F44)</f>
        <v>16000</v>
      </c>
      <c r="G45" s="7"/>
      <c r="H45" s="76">
        <f>SUM(H43:H44)</f>
        <v>4454.3999999999996</v>
      </c>
    </row>
    <row r="46" spans="1:11" ht="17.25">
      <c r="A46" s="45" t="s">
        <v>41</v>
      </c>
      <c r="B46" s="29" t="s">
        <v>4</v>
      </c>
      <c r="C46" s="36">
        <v>1</v>
      </c>
      <c r="D46" s="16">
        <v>2.02</v>
      </c>
      <c r="E46" s="17">
        <v>133602.79999999999</v>
      </c>
      <c r="F46" s="17">
        <v>8000</v>
      </c>
      <c r="G46" s="17">
        <f>E46+F46</f>
        <v>141602.79999999999</v>
      </c>
      <c r="H46" s="8">
        <v>2227.1999999999998</v>
      </c>
      <c r="K46" s="41">
        <f>G50-F50-E50</f>
        <v>0</v>
      </c>
    </row>
    <row r="47" spans="1:11" ht="17.25">
      <c r="A47" s="3" t="s">
        <v>3</v>
      </c>
      <c r="B47" s="30"/>
      <c r="C47" s="71">
        <f>SUM(C46:C46)</f>
        <v>1</v>
      </c>
      <c r="D47" s="4"/>
      <c r="E47" s="7"/>
      <c r="F47" s="52">
        <f>SUM(F46)</f>
        <v>8000</v>
      </c>
      <c r="G47" s="7"/>
      <c r="H47" s="76">
        <f>SUM(H46:H46)</f>
        <v>2227.1999999999998</v>
      </c>
    </row>
    <row r="48" spans="1:11" ht="17.25">
      <c r="A48" s="45" t="s">
        <v>42</v>
      </c>
      <c r="B48" s="29" t="s">
        <v>4</v>
      </c>
      <c r="C48" s="36">
        <v>1</v>
      </c>
      <c r="D48" s="16">
        <v>2.02</v>
      </c>
      <c r="E48" s="17">
        <v>133602.79999999999</v>
      </c>
      <c r="F48" s="17">
        <v>8000</v>
      </c>
      <c r="G48" s="17">
        <f>E48+F48</f>
        <v>141602.79999999999</v>
      </c>
      <c r="H48" s="8">
        <v>2227.1999999999998</v>
      </c>
    </row>
    <row r="49" spans="1:8" ht="17.25">
      <c r="A49" s="3" t="s">
        <v>3</v>
      </c>
      <c r="B49" s="30"/>
      <c r="C49" s="71">
        <f>SUM(C48)</f>
        <v>1</v>
      </c>
      <c r="D49" s="4"/>
      <c r="E49" s="7"/>
      <c r="F49" s="52">
        <f>F48</f>
        <v>8000</v>
      </c>
      <c r="G49" s="7"/>
      <c r="H49" s="76">
        <f>SUM(H48)</f>
        <v>2227.1999999999998</v>
      </c>
    </row>
    <row r="50" spans="1:8" s="23" customFormat="1" ht="17.25">
      <c r="A50" s="13"/>
      <c r="B50" s="32"/>
      <c r="C50" s="38">
        <f>C40+C42+C45+C47+C49</f>
        <v>7</v>
      </c>
      <c r="D50" s="14"/>
      <c r="E50" s="9">
        <f>E38+E39+E41+E43+E44+E46+E48+E49</f>
        <v>935219.60000000009</v>
      </c>
      <c r="F50" s="9">
        <f>F40+F45+F47+F49</f>
        <v>48000</v>
      </c>
      <c r="G50" s="9">
        <f>G38+G39+G41+G43+G44+G46+G48+G49</f>
        <v>983219.60000000009</v>
      </c>
      <c r="H50" s="50"/>
    </row>
    <row r="51" spans="1:8" ht="17.25">
      <c r="A51" s="2" t="s">
        <v>43</v>
      </c>
      <c r="B51" s="29" t="s">
        <v>4</v>
      </c>
      <c r="C51" s="36">
        <v>1</v>
      </c>
      <c r="D51" s="16">
        <v>2.02</v>
      </c>
      <c r="E51" s="17">
        <v>133602.79999999999</v>
      </c>
      <c r="F51" s="17"/>
      <c r="G51" s="17">
        <f>E51+F51</f>
        <v>133602.79999999999</v>
      </c>
      <c r="H51" s="48">
        <v>1999</v>
      </c>
    </row>
    <row r="52" spans="1:8" ht="17.25">
      <c r="A52" s="2"/>
      <c r="B52" s="29" t="s">
        <v>4</v>
      </c>
      <c r="C52" s="36">
        <v>1</v>
      </c>
      <c r="D52" s="16">
        <v>2.02</v>
      </c>
      <c r="E52" s="17">
        <v>133602.79999999999</v>
      </c>
      <c r="F52" s="17"/>
      <c r="G52" s="17">
        <f>E52+F52</f>
        <v>133602.79999999999</v>
      </c>
      <c r="H52" s="48">
        <v>1999</v>
      </c>
    </row>
    <row r="53" spans="1:8" ht="17.25">
      <c r="A53" s="2"/>
      <c r="B53" s="29" t="s">
        <v>4</v>
      </c>
      <c r="C53" s="36">
        <v>1</v>
      </c>
      <c r="D53" s="16">
        <v>2.02</v>
      </c>
      <c r="E53" s="17">
        <v>133602.79999999999</v>
      </c>
      <c r="F53" s="17"/>
      <c r="G53" s="17">
        <f>E53+F53</f>
        <v>133602.79999999999</v>
      </c>
      <c r="H53" s="48">
        <v>1999</v>
      </c>
    </row>
    <row r="54" spans="1:8" ht="17.25">
      <c r="A54" s="3" t="s">
        <v>1</v>
      </c>
      <c r="B54" s="30"/>
      <c r="C54" s="71">
        <f>SUM(C51:C53)</f>
        <v>3</v>
      </c>
      <c r="D54" s="4"/>
      <c r="E54" s="7"/>
      <c r="F54" s="7">
        <f>SUM(F51:F53)</f>
        <v>0</v>
      </c>
      <c r="G54" s="7"/>
      <c r="H54" s="76">
        <f>SUM(H51:H53)</f>
        <v>5997</v>
      </c>
    </row>
    <row r="55" spans="1:8" ht="17.25">
      <c r="A55" s="2" t="s">
        <v>44</v>
      </c>
      <c r="B55" s="29" t="s">
        <v>4</v>
      </c>
      <c r="C55" s="36">
        <v>1</v>
      </c>
      <c r="D55" s="16">
        <v>2.02</v>
      </c>
      <c r="E55" s="17">
        <v>133602.79999999999</v>
      </c>
      <c r="F55" s="17"/>
      <c r="G55" s="17">
        <f>E55+F55</f>
        <v>133602.79999999999</v>
      </c>
      <c r="H55" s="48">
        <v>1999</v>
      </c>
    </row>
    <row r="56" spans="1:8" ht="17.25">
      <c r="A56" s="3" t="s">
        <v>14</v>
      </c>
      <c r="B56" s="30"/>
      <c r="C56" s="71">
        <f>SUM(C55)</f>
        <v>1</v>
      </c>
      <c r="D56" s="4"/>
      <c r="E56" s="7"/>
      <c r="F56" s="7">
        <f>SUM(F55:F55)</f>
        <v>0</v>
      </c>
      <c r="G56" s="7"/>
      <c r="H56" s="76">
        <f>SUM(H55:H55)</f>
        <v>1999</v>
      </c>
    </row>
    <row r="57" spans="1:8" ht="17.25">
      <c r="A57" s="2" t="s">
        <v>45</v>
      </c>
      <c r="B57" s="29" t="s">
        <v>4</v>
      </c>
      <c r="C57" s="36">
        <v>1</v>
      </c>
      <c r="D57" s="16">
        <v>2.02</v>
      </c>
      <c r="E57" s="17">
        <v>133602.79999999999</v>
      </c>
      <c r="F57" s="17"/>
      <c r="G57" s="17">
        <f>E57+F57</f>
        <v>133602.79999999999</v>
      </c>
      <c r="H57" s="48">
        <v>1999</v>
      </c>
    </row>
    <row r="58" spans="1:8" ht="17.25">
      <c r="A58" s="3" t="s">
        <v>3</v>
      </c>
      <c r="B58" s="30"/>
      <c r="C58" s="71">
        <f>SUM(C57)</f>
        <v>1</v>
      </c>
      <c r="D58" s="4"/>
      <c r="E58" s="7"/>
      <c r="F58" s="7">
        <f>SUM(F57:F57)</f>
        <v>0</v>
      </c>
      <c r="G58" s="7"/>
      <c r="H58" s="76">
        <f>SUM(H57:H57)</f>
        <v>1999</v>
      </c>
    </row>
    <row r="59" spans="1:8" ht="17.25">
      <c r="A59" s="2" t="s">
        <v>46</v>
      </c>
      <c r="B59" s="29" t="s">
        <v>4</v>
      </c>
      <c r="C59" s="54">
        <v>1</v>
      </c>
      <c r="D59" s="16">
        <v>2.02</v>
      </c>
      <c r="E59" s="17">
        <v>133602.79999999999</v>
      </c>
      <c r="F59" s="17"/>
      <c r="G59" s="17">
        <f>E59+F59</f>
        <v>133602.79999999999</v>
      </c>
      <c r="H59" s="48">
        <v>1999</v>
      </c>
    </row>
    <row r="60" spans="1:8" ht="17.25">
      <c r="A60" s="3" t="s">
        <v>3</v>
      </c>
      <c r="B60" s="30"/>
      <c r="C60" s="72">
        <f>SUM(C59)</f>
        <v>1</v>
      </c>
      <c r="D60" s="4"/>
      <c r="E60" s="7"/>
      <c r="F60" s="7">
        <f>SUM(F59:F59)</f>
        <v>0</v>
      </c>
      <c r="G60" s="7"/>
      <c r="H60" s="76">
        <f>SUM(H59:H59)</f>
        <v>1999</v>
      </c>
    </row>
    <row r="61" spans="1:8" ht="17.25">
      <c r="A61" s="2" t="s">
        <v>47</v>
      </c>
      <c r="B61" s="29" t="s">
        <v>4</v>
      </c>
      <c r="C61" s="36">
        <v>1</v>
      </c>
      <c r="D61" s="16">
        <v>2.02</v>
      </c>
      <c r="E61" s="17">
        <v>133602.79999999999</v>
      </c>
      <c r="F61" s="17"/>
      <c r="G61" s="17">
        <f>E61+F61</f>
        <v>133602.79999999999</v>
      </c>
      <c r="H61" s="48">
        <v>1999</v>
      </c>
    </row>
    <row r="62" spans="1:8" ht="17.25">
      <c r="A62" s="3" t="s">
        <v>3</v>
      </c>
      <c r="B62" s="30"/>
      <c r="C62" s="73">
        <f>SUM(C61)</f>
        <v>1</v>
      </c>
      <c r="D62" s="4"/>
      <c r="E62" s="7"/>
      <c r="F62" s="7">
        <f>F61</f>
        <v>0</v>
      </c>
      <c r="G62" s="7"/>
      <c r="H62" s="76">
        <f>SUM(H61)</f>
        <v>1999</v>
      </c>
    </row>
    <row r="63" spans="1:8" s="23" customFormat="1" ht="17.25">
      <c r="A63" s="13"/>
      <c r="B63" s="29"/>
      <c r="C63" s="38">
        <f>C54+C56+C58+C60+C62</f>
        <v>7</v>
      </c>
      <c r="D63" s="14"/>
      <c r="E63" s="9">
        <f>E51+E52+E53+E55+E57+E59+E61</f>
        <v>935219.60000000009</v>
      </c>
      <c r="F63" s="9">
        <f>F54+F56+F58+F60+F62</f>
        <v>0</v>
      </c>
      <c r="G63" s="9">
        <f>G51+G52+G53+G55+G57+G59+G61</f>
        <v>935219.60000000009</v>
      </c>
      <c r="H63" s="50"/>
    </row>
    <row r="64" spans="1:8" ht="17.25">
      <c r="A64" s="2" t="s">
        <v>48</v>
      </c>
      <c r="B64" s="29" t="s">
        <v>4</v>
      </c>
      <c r="C64" s="36">
        <v>1</v>
      </c>
      <c r="D64" s="16">
        <v>2.02</v>
      </c>
      <c r="E64" s="17">
        <v>133602.79999999999</v>
      </c>
      <c r="F64" s="17"/>
      <c r="G64" s="17">
        <f>E64+F64</f>
        <v>133602.79999999999</v>
      </c>
      <c r="H64" s="48">
        <v>1999</v>
      </c>
    </row>
    <row r="65" spans="1:10" ht="17.25">
      <c r="A65" s="2"/>
      <c r="B65" s="29" t="s">
        <v>4</v>
      </c>
      <c r="C65" s="36">
        <v>1</v>
      </c>
      <c r="D65" s="16">
        <v>2.02</v>
      </c>
      <c r="E65" s="17">
        <v>133602.79999999999</v>
      </c>
      <c r="F65" s="17"/>
      <c r="G65" s="17">
        <f>E65+F65</f>
        <v>133602.79999999999</v>
      </c>
      <c r="H65" s="48">
        <v>1999</v>
      </c>
    </row>
    <row r="66" spans="1:10" ht="17.25">
      <c r="A66" s="3" t="s">
        <v>2</v>
      </c>
      <c r="B66" s="30"/>
      <c r="C66" s="72">
        <f>SUM(C64:C65)</f>
        <v>2</v>
      </c>
      <c r="D66" s="4"/>
      <c r="E66" s="7"/>
      <c r="F66" s="7">
        <f>SUM(F64:F65)</f>
        <v>0</v>
      </c>
      <c r="G66" s="7"/>
      <c r="H66" s="76">
        <f>SUM(H64:H65)</f>
        <v>3998</v>
      </c>
    </row>
    <row r="67" spans="1:10" ht="17.25">
      <c r="A67" s="2" t="s">
        <v>49</v>
      </c>
      <c r="B67" s="29" t="s">
        <v>4</v>
      </c>
      <c r="C67" s="36">
        <v>1</v>
      </c>
      <c r="D67" s="16">
        <v>2.02</v>
      </c>
      <c r="E67" s="17">
        <v>133602.79999999999</v>
      </c>
      <c r="F67" s="17"/>
      <c r="G67" s="17">
        <f>E67+F67</f>
        <v>133602.79999999999</v>
      </c>
      <c r="H67" s="48">
        <v>1999</v>
      </c>
    </row>
    <row r="68" spans="1:10" ht="17.25">
      <c r="A68" s="2"/>
      <c r="B68" s="29" t="s">
        <v>4</v>
      </c>
      <c r="C68" s="36">
        <v>1</v>
      </c>
      <c r="D68" s="16">
        <v>2.02</v>
      </c>
      <c r="E68" s="17">
        <v>133602.79999999999</v>
      </c>
      <c r="F68" s="17"/>
      <c r="G68" s="17">
        <f>E68+F68</f>
        <v>133602.79999999999</v>
      </c>
      <c r="H68" s="48">
        <v>1999</v>
      </c>
    </row>
    <row r="69" spans="1:10" ht="17.25">
      <c r="A69" s="2"/>
      <c r="B69" s="29" t="s">
        <v>4</v>
      </c>
      <c r="C69" s="36">
        <v>1</v>
      </c>
      <c r="D69" s="16">
        <v>2.02</v>
      </c>
      <c r="E69" s="17">
        <v>133602.79999999999</v>
      </c>
      <c r="F69" s="17"/>
      <c r="G69" s="17">
        <f>E69+F69</f>
        <v>133602.79999999999</v>
      </c>
      <c r="H69" s="48">
        <v>1999</v>
      </c>
    </row>
    <row r="70" spans="1:10" ht="17.25">
      <c r="A70" s="3" t="s">
        <v>1</v>
      </c>
      <c r="B70" s="30"/>
      <c r="C70" s="73">
        <f>SUM(C67:C69)</f>
        <v>3</v>
      </c>
      <c r="D70" s="4"/>
      <c r="E70" s="7"/>
      <c r="F70" s="7">
        <f>SUM(F67:F68)</f>
        <v>0</v>
      </c>
      <c r="G70" s="7"/>
      <c r="H70" s="77">
        <f>SUM(H67:H69)</f>
        <v>5997</v>
      </c>
    </row>
    <row r="71" spans="1:10" ht="17.25">
      <c r="A71" s="2" t="s">
        <v>50</v>
      </c>
      <c r="B71" s="29" t="s">
        <v>4</v>
      </c>
      <c r="C71" s="83">
        <v>1</v>
      </c>
      <c r="D71" s="16">
        <v>2.02</v>
      </c>
      <c r="E71" s="17">
        <v>133602.79999999999</v>
      </c>
      <c r="F71" s="17"/>
      <c r="G71" s="17">
        <f>E71+F71</f>
        <v>133602.79999999999</v>
      </c>
      <c r="H71" s="48">
        <v>1999</v>
      </c>
    </row>
    <row r="72" spans="1:10" ht="17.25">
      <c r="A72" s="2"/>
      <c r="B72" s="29" t="s">
        <v>4</v>
      </c>
      <c r="C72" s="83">
        <v>1</v>
      </c>
      <c r="D72" s="16">
        <v>2.02</v>
      </c>
      <c r="E72" s="17">
        <v>133602.79999999999</v>
      </c>
      <c r="F72" s="17"/>
      <c r="G72" s="17">
        <f>E72+F72</f>
        <v>133602.79999999999</v>
      </c>
      <c r="H72" s="48">
        <v>1999</v>
      </c>
    </row>
    <row r="73" spans="1:10" ht="17.25">
      <c r="A73" s="3" t="s">
        <v>2</v>
      </c>
      <c r="B73" s="30"/>
      <c r="C73" s="73">
        <f>SUM(C71:C72)</f>
        <v>2</v>
      </c>
      <c r="D73" s="4"/>
      <c r="E73" s="7"/>
      <c r="F73" s="7">
        <f>SUM(F71:F72)</f>
        <v>0</v>
      </c>
      <c r="G73" s="7"/>
      <c r="H73" s="76">
        <f>SUM(H71:H72)</f>
        <v>3998</v>
      </c>
    </row>
    <row r="74" spans="1:10" ht="17.25">
      <c r="A74" s="2" t="s">
        <v>51</v>
      </c>
      <c r="B74" s="29" t="s">
        <v>4</v>
      </c>
      <c r="C74" s="83">
        <v>1</v>
      </c>
      <c r="D74" s="16">
        <v>2.02</v>
      </c>
      <c r="E74" s="17">
        <v>133602.79999999999</v>
      </c>
      <c r="F74" s="17"/>
      <c r="G74" s="17">
        <f>E74+F74</f>
        <v>133602.79999999999</v>
      </c>
      <c r="H74" s="48">
        <v>1999</v>
      </c>
    </row>
    <row r="75" spans="1:10" ht="17.25">
      <c r="A75" s="3" t="s">
        <v>3</v>
      </c>
      <c r="B75" s="30"/>
      <c r="C75" s="73">
        <f>SUM(C74)</f>
        <v>1</v>
      </c>
      <c r="D75" s="4"/>
      <c r="E75" s="7"/>
      <c r="F75" s="7">
        <f>SUM(F74:F74)</f>
        <v>0</v>
      </c>
      <c r="G75" s="7"/>
      <c r="H75" s="76">
        <f>SUM(H74:H74)</f>
        <v>1999</v>
      </c>
      <c r="J75" s="53"/>
    </row>
    <row r="76" spans="1:10" s="23" customFormat="1" ht="17.25">
      <c r="A76" s="13"/>
      <c r="B76" s="32"/>
      <c r="C76" s="38">
        <f>C66+C70+C73+C75</f>
        <v>8</v>
      </c>
      <c r="D76" s="14"/>
      <c r="E76" s="9">
        <f>SUM(E64:E75)</f>
        <v>1068822.4000000001</v>
      </c>
      <c r="F76" s="9">
        <f>F66+F70+F73+F75</f>
        <v>0</v>
      </c>
      <c r="G76" s="9">
        <f>SUM(G64:G75)</f>
        <v>1068822.4000000001</v>
      </c>
      <c r="H76" s="50"/>
    </row>
    <row r="77" spans="1:10" ht="17.25">
      <c r="A77" s="2" t="s">
        <v>52</v>
      </c>
      <c r="B77" s="29" t="s">
        <v>4</v>
      </c>
      <c r="C77" s="36">
        <v>1</v>
      </c>
      <c r="D77" s="16">
        <v>2.02</v>
      </c>
      <c r="E77" s="17">
        <v>133602.79999999999</v>
      </c>
      <c r="F77" s="17"/>
      <c r="G77" s="17">
        <f>E77+F77</f>
        <v>133602.79999999999</v>
      </c>
      <c r="H77" s="48">
        <v>1999</v>
      </c>
    </row>
    <row r="78" spans="1:10" ht="17.25">
      <c r="A78" s="3" t="s">
        <v>3</v>
      </c>
      <c r="B78" s="29"/>
      <c r="C78" s="72">
        <f>SUM(C77)</f>
        <v>1</v>
      </c>
      <c r="D78" s="4"/>
      <c r="E78" s="7"/>
      <c r="F78" s="7">
        <f>F77</f>
        <v>0</v>
      </c>
      <c r="G78" s="7"/>
      <c r="H78" s="76">
        <f>SUM(H77)</f>
        <v>1999</v>
      </c>
    </row>
    <row r="79" spans="1:10" ht="17.25">
      <c r="A79" s="2" t="s">
        <v>53</v>
      </c>
      <c r="B79" s="29" t="s">
        <v>4</v>
      </c>
      <c r="C79" s="36">
        <v>1</v>
      </c>
      <c r="D79" s="16">
        <v>2.02</v>
      </c>
      <c r="E79" s="17">
        <v>133602.79999999999</v>
      </c>
      <c r="F79" s="17"/>
      <c r="G79" s="17">
        <f>E79+F79</f>
        <v>133602.79999999999</v>
      </c>
      <c r="H79" s="48">
        <v>1999</v>
      </c>
    </row>
    <row r="80" spans="1:10" ht="17.25">
      <c r="A80" s="2"/>
      <c r="B80" s="29" t="s">
        <v>4</v>
      </c>
      <c r="C80" s="36">
        <v>1</v>
      </c>
      <c r="D80" s="16">
        <v>2.02</v>
      </c>
      <c r="E80" s="17">
        <v>133602.79999999999</v>
      </c>
      <c r="F80" s="17"/>
      <c r="G80" s="17">
        <f>E80+F80</f>
        <v>133602.79999999999</v>
      </c>
      <c r="H80" s="48">
        <v>1999</v>
      </c>
    </row>
    <row r="81" spans="1:8" ht="17.25">
      <c r="A81" s="3" t="s">
        <v>2</v>
      </c>
      <c r="B81" s="29"/>
      <c r="C81" s="72">
        <f>SUM(C79:C80)</f>
        <v>2</v>
      </c>
      <c r="D81" s="16"/>
      <c r="E81" s="7"/>
      <c r="F81" s="7">
        <f>SUM(F79:F80)</f>
        <v>0</v>
      </c>
      <c r="G81" s="7"/>
      <c r="H81" s="76">
        <f>SUM(H79:H80)</f>
        <v>3998</v>
      </c>
    </row>
    <row r="82" spans="1:8" ht="17.25">
      <c r="A82" s="2" t="s">
        <v>54</v>
      </c>
      <c r="B82" s="29" t="s">
        <v>4</v>
      </c>
      <c r="C82" s="36">
        <v>1</v>
      </c>
      <c r="D82" s="16">
        <v>2.02</v>
      </c>
      <c r="E82" s="17">
        <v>133602.79999999999</v>
      </c>
      <c r="F82" s="17"/>
      <c r="G82" s="17">
        <f>E82+F82</f>
        <v>133602.79999999999</v>
      </c>
      <c r="H82" s="48">
        <v>1999</v>
      </c>
    </row>
    <row r="83" spans="1:8" ht="17.25">
      <c r="A83" s="3" t="s">
        <v>3</v>
      </c>
      <c r="B83" s="29"/>
      <c r="C83" s="73">
        <v>1</v>
      </c>
      <c r="D83" s="16"/>
      <c r="E83" s="17">
        <f>D83*66140</f>
        <v>0</v>
      </c>
      <c r="F83" s="17"/>
      <c r="G83" s="17">
        <f>E83+F83</f>
        <v>0</v>
      </c>
      <c r="H83" s="77">
        <f>H82</f>
        <v>1999</v>
      </c>
    </row>
    <row r="84" spans="1:8" ht="17.25">
      <c r="A84" s="3"/>
      <c r="B84" s="30"/>
      <c r="C84" s="37"/>
      <c r="D84" s="4"/>
      <c r="E84" s="7"/>
      <c r="F84" s="7">
        <f>SUM(F82:F83)</f>
        <v>0</v>
      </c>
      <c r="G84" s="7"/>
    </row>
    <row r="85" spans="1:8" ht="17.25">
      <c r="A85" s="2" t="s">
        <v>55</v>
      </c>
      <c r="B85" s="29" t="s">
        <v>4</v>
      </c>
      <c r="C85" s="36">
        <v>1</v>
      </c>
      <c r="D85" s="16">
        <v>2.02</v>
      </c>
      <c r="E85" s="17">
        <v>133602.79999999999</v>
      </c>
      <c r="F85" s="17"/>
      <c r="G85" s="17">
        <f>E85+F85</f>
        <v>133602.79999999999</v>
      </c>
      <c r="H85" s="48">
        <v>1999</v>
      </c>
    </row>
    <row r="86" spans="1:8" ht="17.25">
      <c r="A86" s="3" t="s">
        <v>3</v>
      </c>
      <c r="B86" s="29"/>
      <c r="C86" s="72">
        <f>SUM(C85)</f>
        <v>1</v>
      </c>
      <c r="D86" s="16"/>
      <c r="E86" s="7"/>
      <c r="F86" s="7">
        <f>SUM(F85:F85)</f>
        <v>0</v>
      </c>
      <c r="G86" s="7"/>
      <c r="H86" s="76">
        <f>SUM(H85:H85)</f>
        <v>1999</v>
      </c>
    </row>
    <row r="87" spans="1:8" ht="17.25">
      <c r="A87" s="45" t="s">
        <v>56</v>
      </c>
      <c r="B87" s="29" t="s">
        <v>4</v>
      </c>
      <c r="C87" s="36">
        <v>1</v>
      </c>
      <c r="D87" s="16">
        <v>2.02</v>
      </c>
      <c r="E87" s="17">
        <v>133602.79999999999</v>
      </c>
      <c r="F87" s="17">
        <v>8000</v>
      </c>
      <c r="G87" s="17">
        <f>E87+F87</f>
        <v>141602.79999999999</v>
      </c>
      <c r="H87" s="8">
        <v>2227.1999999999998</v>
      </c>
    </row>
    <row r="88" spans="1:8" ht="17.25">
      <c r="A88" s="3" t="s">
        <v>3</v>
      </c>
      <c r="B88" s="30"/>
      <c r="C88" s="73">
        <f>SUM(C87)</f>
        <v>1</v>
      </c>
      <c r="D88" s="4"/>
      <c r="E88" s="7"/>
      <c r="F88" s="17"/>
      <c r="G88" s="7"/>
      <c r="H88" s="76">
        <f>SUM(H87)</f>
        <v>2227.1999999999998</v>
      </c>
    </row>
    <row r="89" spans="1:8" ht="17.25">
      <c r="A89" s="3"/>
      <c r="B89" s="30"/>
      <c r="C89" s="39">
        <f>C81+C78+C83+C86+C88</f>
        <v>6</v>
      </c>
      <c r="D89" s="15"/>
      <c r="E89" s="9">
        <f>E77+E79+E80+E82+E85+E87</f>
        <v>801616.8</v>
      </c>
      <c r="F89" s="9">
        <f>F87</f>
        <v>8000</v>
      </c>
      <c r="G89" s="9">
        <f>G77+G79+G80+G82+G85+G87</f>
        <v>809616.8</v>
      </c>
      <c r="H89" s="8"/>
    </row>
    <row r="90" spans="1:8" ht="17.25">
      <c r="A90" s="2" t="s">
        <v>57</v>
      </c>
      <c r="B90" s="29" t="s">
        <v>4</v>
      </c>
      <c r="C90" s="36">
        <v>1</v>
      </c>
      <c r="D90" s="16">
        <v>2.02</v>
      </c>
      <c r="E90" s="17">
        <v>133602.79999999999</v>
      </c>
      <c r="F90" s="17"/>
      <c r="G90" s="17">
        <f>E90+F90</f>
        <v>133602.79999999999</v>
      </c>
      <c r="H90" s="48">
        <v>1999</v>
      </c>
    </row>
    <row r="91" spans="1:8" ht="17.25">
      <c r="A91" s="2"/>
      <c r="B91" s="29" t="s">
        <v>4</v>
      </c>
      <c r="C91" s="36">
        <v>1</v>
      </c>
      <c r="D91" s="16">
        <v>2.02</v>
      </c>
      <c r="E91" s="17">
        <v>133602.79999999999</v>
      </c>
      <c r="F91" s="17"/>
      <c r="G91" s="17">
        <f>E91+F91</f>
        <v>133602.79999999999</v>
      </c>
      <c r="H91" s="48">
        <v>1999</v>
      </c>
    </row>
    <row r="92" spans="1:8" ht="17.25">
      <c r="A92" s="2"/>
      <c r="B92" s="29" t="s">
        <v>4</v>
      </c>
      <c r="C92" s="36">
        <v>1</v>
      </c>
      <c r="D92" s="16">
        <v>2.02</v>
      </c>
      <c r="E92" s="17">
        <v>133602.79999999999</v>
      </c>
      <c r="F92" s="17"/>
      <c r="G92" s="17">
        <f>E92+F92</f>
        <v>133602.79999999999</v>
      </c>
      <c r="H92" s="48">
        <v>1999</v>
      </c>
    </row>
    <row r="93" spans="1:8" ht="17.25">
      <c r="A93" s="3" t="s">
        <v>1</v>
      </c>
      <c r="B93" s="29"/>
      <c r="C93" s="72">
        <f>SUM(C90:C92)</f>
        <v>3</v>
      </c>
      <c r="D93" s="16"/>
      <c r="E93" s="7"/>
      <c r="F93" s="7">
        <f>SUM(F90:F92)</f>
        <v>0</v>
      </c>
      <c r="G93" s="7"/>
      <c r="H93" s="76">
        <f>SUM(H90:H92)</f>
        <v>5997</v>
      </c>
    </row>
    <row r="94" spans="1:8" ht="17.25">
      <c r="A94" s="2" t="s">
        <v>58</v>
      </c>
      <c r="B94" s="29" t="s">
        <v>4</v>
      </c>
      <c r="C94" s="36">
        <v>1</v>
      </c>
      <c r="D94" s="16">
        <v>2.02</v>
      </c>
      <c r="E94" s="17">
        <v>133602.79999999999</v>
      </c>
      <c r="F94" s="17"/>
      <c r="G94" s="17">
        <f>E94+F94</f>
        <v>133602.79999999999</v>
      </c>
      <c r="H94" s="48">
        <v>1999</v>
      </c>
    </row>
    <row r="95" spans="1:8" ht="17.25">
      <c r="A95" s="3" t="s">
        <v>3</v>
      </c>
      <c r="B95" s="30"/>
      <c r="C95" s="72">
        <f>SUM(C94)</f>
        <v>1</v>
      </c>
      <c r="D95" s="4"/>
      <c r="E95" s="7"/>
      <c r="F95" s="7">
        <f>F94</f>
        <v>0</v>
      </c>
      <c r="G95" s="7"/>
      <c r="H95" s="76">
        <f>SUM(H94)</f>
        <v>1999</v>
      </c>
    </row>
    <row r="96" spans="1:8" ht="17.25">
      <c r="A96" s="2" t="s">
        <v>59</v>
      </c>
      <c r="B96" s="29" t="s">
        <v>4</v>
      </c>
      <c r="C96" s="36">
        <v>1</v>
      </c>
      <c r="D96" s="16">
        <v>2.02</v>
      </c>
      <c r="E96" s="17">
        <v>133602.79999999999</v>
      </c>
      <c r="F96" s="17"/>
      <c r="G96" s="17">
        <f>E96+F96</f>
        <v>133602.79999999999</v>
      </c>
      <c r="H96" s="48">
        <v>1999</v>
      </c>
    </row>
    <row r="97" spans="1:8" ht="17.25">
      <c r="A97" s="3" t="s">
        <v>3</v>
      </c>
      <c r="B97" s="29"/>
      <c r="C97" s="72">
        <f>SUM(C96)</f>
        <v>1</v>
      </c>
      <c r="D97" s="16"/>
      <c r="E97" s="7"/>
      <c r="F97" s="7">
        <f>SUM(F96:F96)</f>
        <v>0</v>
      </c>
      <c r="G97" s="7"/>
      <c r="H97" s="76">
        <f>SUM(H96:H96)</f>
        <v>1999</v>
      </c>
    </row>
    <row r="98" spans="1:8" ht="17.25">
      <c r="A98" s="2" t="s">
        <v>60</v>
      </c>
      <c r="B98" s="29" t="s">
        <v>4</v>
      </c>
      <c r="C98" s="36">
        <v>1</v>
      </c>
      <c r="D98" s="16">
        <v>2.02</v>
      </c>
      <c r="E98" s="17">
        <v>133602.79999999999</v>
      </c>
      <c r="F98" s="17"/>
      <c r="G98" s="17">
        <f>E98+F98</f>
        <v>133602.79999999999</v>
      </c>
      <c r="H98" s="48">
        <v>1999</v>
      </c>
    </row>
    <row r="99" spans="1:8" ht="17.25">
      <c r="A99" s="3" t="s">
        <v>3</v>
      </c>
      <c r="B99" s="29"/>
      <c r="C99" s="72">
        <f>SUM(C98)</f>
        <v>1</v>
      </c>
      <c r="D99" s="16"/>
      <c r="E99" s="7"/>
      <c r="F99" s="7">
        <f>F98</f>
        <v>0</v>
      </c>
      <c r="G99" s="7"/>
      <c r="H99" s="76">
        <f>SUM(H98)</f>
        <v>1999</v>
      </c>
    </row>
    <row r="100" spans="1:8" ht="17.25">
      <c r="A100" s="45" t="s">
        <v>61</v>
      </c>
      <c r="B100" s="29" t="s">
        <v>4</v>
      </c>
      <c r="C100" s="36">
        <v>1</v>
      </c>
      <c r="D100" s="16">
        <v>2.02</v>
      </c>
      <c r="E100" s="17">
        <v>133602.79999999999</v>
      </c>
      <c r="F100" s="17">
        <v>8000</v>
      </c>
      <c r="G100" s="17">
        <f>E100+F100</f>
        <v>141602.79999999999</v>
      </c>
      <c r="H100" s="8">
        <v>2227.1999999999998</v>
      </c>
    </row>
    <row r="101" spans="1:8" ht="17.25">
      <c r="A101" s="3" t="s">
        <v>3</v>
      </c>
      <c r="B101" s="30"/>
      <c r="C101" s="72">
        <f>SUM(C100)</f>
        <v>1</v>
      </c>
      <c r="D101" s="4"/>
      <c r="E101" s="7"/>
      <c r="F101" s="17">
        <f>F100</f>
        <v>8000</v>
      </c>
      <c r="G101" s="7"/>
      <c r="H101" s="76">
        <f>SUM(H100)</f>
        <v>2227.1999999999998</v>
      </c>
    </row>
    <row r="102" spans="1:8" ht="17.25">
      <c r="A102" s="3"/>
      <c r="B102" s="30"/>
      <c r="C102" s="84">
        <f>C93+C95+C97+C99+C101</f>
        <v>7</v>
      </c>
      <c r="D102" s="7"/>
      <c r="E102" s="9">
        <f>E90+E91+E92+E94+E96+E98+E100</f>
        <v>935219.60000000009</v>
      </c>
      <c r="F102" s="9">
        <f>F93+F95+F97+F99+F101</f>
        <v>8000</v>
      </c>
      <c r="G102" s="9">
        <f>G90+G91+G92+G94+G96+G98+G100</f>
        <v>943219.60000000009</v>
      </c>
      <c r="H102" s="8"/>
    </row>
    <row r="103" spans="1:8" ht="17.25">
      <c r="A103" s="2" t="s">
        <v>62</v>
      </c>
      <c r="B103" s="29" t="s">
        <v>4</v>
      </c>
      <c r="C103" s="36">
        <v>1</v>
      </c>
      <c r="D103" s="16">
        <v>2.02</v>
      </c>
      <c r="E103" s="17">
        <v>133602.79999999999</v>
      </c>
      <c r="F103" s="17"/>
      <c r="G103" s="17">
        <f>E103+F103</f>
        <v>133602.79999999999</v>
      </c>
      <c r="H103" s="48">
        <v>1999</v>
      </c>
    </row>
    <row r="104" spans="1:8" ht="17.25">
      <c r="A104" s="3" t="s">
        <v>14</v>
      </c>
      <c r="B104" s="29"/>
      <c r="C104" s="73">
        <v>1</v>
      </c>
      <c r="D104" s="16"/>
      <c r="E104" s="7"/>
      <c r="F104" s="7">
        <f>SUM(F103:F103)</f>
        <v>0</v>
      </c>
      <c r="G104" s="7"/>
      <c r="H104" s="76">
        <f>SUM(H103:H103)</f>
        <v>1999</v>
      </c>
    </row>
    <row r="105" spans="1:8" ht="17.25">
      <c r="A105" s="45" t="s">
        <v>63</v>
      </c>
      <c r="B105" s="29" t="s">
        <v>4</v>
      </c>
      <c r="C105" s="36">
        <v>1</v>
      </c>
      <c r="D105" s="16">
        <v>2.02</v>
      </c>
      <c r="E105" s="17">
        <v>133602.79999999999</v>
      </c>
      <c r="F105" s="17">
        <v>8000</v>
      </c>
      <c r="G105" s="17">
        <f>E105+F105</f>
        <v>141602.79999999999</v>
      </c>
      <c r="H105" s="8">
        <v>2227.1999999999998</v>
      </c>
    </row>
    <row r="106" spans="1:8" ht="17.25">
      <c r="A106" s="3" t="s">
        <v>3</v>
      </c>
      <c r="B106" s="30"/>
      <c r="C106" s="73">
        <v>1</v>
      </c>
      <c r="D106" s="16"/>
      <c r="E106" s="7"/>
      <c r="F106" s="17">
        <v>8000</v>
      </c>
      <c r="G106" s="7"/>
      <c r="H106" s="78">
        <f>SUM(H105)</f>
        <v>2227.1999999999998</v>
      </c>
    </row>
    <row r="107" spans="1:8" ht="17.25">
      <c r="A107" s="2" t="s">
        <v>64</v>
      </c>
      <c r="B107" s="29" t="s">
        <v>4</v>
      </c>
      <c r="C107" s="36">
        <v>1</v>
      </c>
      <c r="D107" s="16">
        <v>2.02</v>
      </c>
      <c r="E107" s="17">
        <v>133602.79999999999</v>
      </c>
      <c r="F107" s="17"/>
      <c r="G107" s="17">
        <f>E107+F107</f>
        <v>133602.79999999999</v>
      </c>
      <c r="H107" s="48">
        <v>1999</v>
      </c>
    </row>
    <row r="108" spans="1:8" ht="17.25">
      <c r="A108" s="3" t="s">
        <v>3</v>
      </c>
      <c r="B108" s="30"/>
      <c r="C108" s="73">
        <v>1</v>
      </c>
      <c r="D108" s="4"/>
      <c r="E108" s="7"/>
      <c r="F108" s="7">
        <f>SUM(F107:F107)</f>
        <v>0</v>
      </c>
      <c r="G108" s="7"/>
      <c r="H108" s="76">
        <f>SUM(H107:H107)</f>
        <v>1999</v>
      </c>
    </row>
    <row r="109" spans="1:8" ht="17.25">
      <c r="A109" s="3"/>
      <c r="B109" s="30"/>
      <c r="C109" s="12">
        <f>C104+C106+C108</f>
        <v>3</v>
      </c>
      <c r="D109" s="7"/>
      <c r="E109" s="9">
        <f>E103+E105+E107</f>
        <v>400808.39999999997</v>
      </c>
      <c r="F109" s="9">
        <f>F104+F106+F108</f>
        <v>8000</v>
      </c>
      <c r="G109" s="9">
        <f>G103+G105+G107</f>
        <v>408808.39999999997</v>
      </c>
      <c r="H109" s="8"/>
    </row>
    <row r="110" spans="1:8" ht="17.25">
      <c r="A110" s="2" t="s">
        <v>65</v>
      </c>
      <c r="B110" s="29" t="s">
        <v>4</v>
      </c>
      <c r="C110" s="36">
        <v>1</v>
      </c>
      <c r="D110" s="16">
        <v>2.02</v>
      </c>
      <c r="E110" s="17">
        <v>133602.79999999999</v>
      </c>
      <c r="F110" s="17"/>
      <c r="G110" s="17">
        <f>E110+F110</f>
        <v>133602.79999999999</v>
      </c>
      <c r="H110" s="48">
        <v>1999</v>
      </c>
    </row>
    <row r="111" spans="1:8" ht="17.25">
      <c r="A111" s="3" t="s">
        <v>3</v>
      </c>
      <c r="B111" s="30"/>
      <c r="C111" s="73">
        <v>1</v>
      </c>
      <c r="D111" s="4"/>
      <c r="E111" s="7"/>
      <c r="F111" s="7">
        <f>F110</f>
        <v>0</v>
      </c>
      <c r="G111" s="7"/>
      <c r="H111" s="76">
        <f>SUM(H110)</f>
        <v>1999</v>
      </c>
    </row>
    <row r="112" spans="1:8" ht="17.25">
      <c r="A112" s="2" t="s">
        <v>66</v>
      </c>
      <c r="B112" s="29" t="s">
        <v>4</v>
      </c>
      <c r="C112" s="36">
        <v>1</v>
      </c>
      <c r="D112" s="16">
        <v>2.02</v>
      </c>
      <c r="E112" s="17">
        <v>133602.79999999999</v>
      </c>
      <c r="F112" s="17"/>
      <c r="G112" s="17">
        <f>E112+F112</f>
        <v>133602.79999999999</v>
      </c>
      <c r="H112" s="48">
        <v>1999</v>
      </c>
    </row>
    <row r="113" spans="1:11" ht="17.25">
      <c r="A113" s="3" t="s">
        <v>2</v>
      </c>
      <c r="B113" s="30"/>
      <c r="C113" s="72">
        <f>SUM(C112)</f>
        <v>1</v>
      </c>
      <c r="D113" s="4"/>
      <c r="E113" s="7"/>
      <c r="F113" s="7">
        <f>SUM(F112:F112)</f>
        <v>0</v>
      </c>
      <c r="G113" s="7"/>
      <c r="H113" s="76">
        <f>SUM(H112:H112)</f>
        <v>1999</v>
      </c>
    </row>
    <row r="114" spans="1:11" ht="17.25">
      <c r="A114" s="2" t="s">
        <v>67</v>
      </c>
      <c r="B114" s="29" t="s">
        <v>4</v>
      </c>
      <c r="C114" s="36">
        <v>1</v>
      </c>
      <c r="D114" s="16">
        <v>2.02</v>
      </c>
      <c r="E114" s="17">
        <v>133602.79999999999</v>
      </c>
      <c r="F114" s="17"/>
      <c r="G114" s="17">
        <f>E114+F114</f>
        <v>133602.79999999999</v>
      </c>
      <c r="H114" s="48">
        <v>1999</v>
      </c>
      <c r="K114" s="53"/>
    </row>
    <row r="115" spans="1:11" ht="17.25">
      <c r="A115" s="3" t="s">
        <v>3</v>
      </c>
      <c r="B115" s="30"/>
      <c r="C115" s="73">
        <v>1</v>
      </c>
      <c r="D115" s="4"/>
      <c r="E115" s="7"/>
      <c r="F115" s="7">
        <f>SUM(F114:F114)</f>
        <v>0</v>
      </c>
      <c r="G115" s="7"/>
      <c r="H115" s="76">
        <f>SUM(H114:H114)</f>
        <v>1999</v>
      </c>
    </row>
    <row r="116" spans="1:11" ht="17.25">
      <c r="A116" s="3"/>
      <c r="B116" s="30"/>
      <c r="C116" s="12">
        <f>C111+C113+C115</f>
        <v>3</v>
      </c>
      <c r="D116" s="4"/>
      <c r="E116" s="9">
        <f>E110+E112+E114</f>
        <v>400808.39999999997</v>
      </c>
      <c r="F116" s="9"/>
      <c r="G116" s="9">
        <f>G110+G112+G114</f>
        <v>400808.39999999997</v>
      </c>
      <c r="H116" s="8"/>
    </row>
    <row r="117" spans="1:11" s="24" customFormat="1" ht="17.25">
      <c r="A117" s="2" t="s">
        <v>10</v>
      </c>
      <c r="B117" s="33"/>
      <c r="C117" s="85">
        <f>C15+C28+C37+C50+C63+C76+C89+C102+C109+C116</f>
        <v>60</v>
      </c>
      <c r="D117" s="6"/>
      <c r="E117" s="6"/>
      <c r="F117" s="6"/>
      <c r="G117" s="6"/>
    </row>
    <row r="118" spans="1:11">
      <c r="A118" s="5"/>
      <c r="B118" s="34"/>
      <c r="C118" s="37"/>
      <c r="D118" s="4"/>
      <c r="E118" s="7"/>
      <c r="F118" s="7"/>
      <c r="G118" s="7"/>
    </row>
    <row r="119" spans="1:11" s="18" customFormat="1" ht="17.25">
      <c r="A119" s="25"/>
      <c r="B119" s="35"/>
      <c r="C119" s="40"/>
      <c r="D119" s="26"/>
      <c r="E119" s="26">
        <f>E15+E28+E37+E50+E63+E76+E89+E102+E109+E116</f>
        <v>8016168.0000000019</v>
      </c>
      <c r="F119" s="26">
        <f>F15+F40+F45+F47+F49+F89+F102+F109</f>
        <v>88000</v>
      </c>
      <c r="G119" s="26">
        <f>G15+G28+G37+G50+G63+G76+G89+G102+G109+G116</f>
        <v>8104168.0000000019</v>
      </c>
      <c r="H119" s="51">
        <f>H8+H10+H12+H14+H19+H21+H24+H27+H32+H36+H40+H42+H45+H47+H49+H54+H56+H58+H60+H62+H66+H70+H73+H75+H78+H81+H83+H86+H88+H93+H95+H97+H99+H101+H104+H106+H108+H111+H113+H115</f>
        <v>122450.2</v>
      </c>
    </row>
    <row r="120" spans="1:11">
      <c r="J120" s="74">
        <f>133602.8*12/1000</f>
        <v>1603.2335999999998</v>
      </c>
      <c r="K120" s="74">
        <f>141602.8*12/1000</f>
        <v>1699.2335999999998</v>
      </c>
    </row>
    <row r="121" spans="1:11">
      <c r="F121" s="41"/>
      <c r="J121" s="74">
        <f>32980.5*12/1000</f>
        <v>395.76600000000002</v>
      </c>
      <c r="K121" s="74">
        <f>43997.2*12/1000</f>
        <v>527.96639999999991</v>
      </c>
    </row>
    <row r="122" spans="1:11">
      <c r="A122" s="44" t="s">
        <v>12</v>
      </c>
      <c r="B122" s="44"/>
      <c r="C122" s="44"/>
      <c r="D122" s="42"/>
      <c r="J122" s="53">
        <f>SUM(J120:J121)</f>
        <v>1998.9995999999999</v>
      </c>
      <c r="K122" s="53">
        <f>SUM(K120:K121)</f>
        <v>2227.1999999999998</v>
      </c>
    </row>
    <row r="123" spans="1:11" ht="15">
      <c r="F123" s="46"/>
      <c r="G123" s="43"/>
      <c r="H123" s="43"/>
      <c r="I123" s="53"/>
    </row>
    <row r="124" spans="1:11" ht="17.25">
      <c r="F124" s="46"/>
      <c r="G124" s="51">
        <f>H119+'Երևան 2025'!H50</f>
        <v>156433.20000000001</v>
      </c>
      <c r="H124" s="43"/>
    </row>
    <row r="125" spans="1:11" ht="15">
      <c r="F125" s="47"/>
      <c r="G125" s="43"/>
      <c r="H125" s="43"/>
    </row>
    <row r="126" spans="1:11" ht="15">
      <c r="F126" s="47"/>
      <c r="G126" s="43"/>
      <c r="H126" s="43"/>
    </row>
    <row r="127" spans="1:11" ht="15">
      <c r="F127" s="1"/>
      <c r="G127" s="1"/>
      <c r="H127" s="1"/>
    </row>
  </sheetData>
  <phoneticPr fontId="2" type="noConversion"/>
  <pageMargins left="0.74803149606299213" right="0.19" top="0" bottom="0" header="0.23" footer="0.1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Երևան 2025</vt:lpstr>
      <vt:lpstr>Մարզեր2025</vt:lpstr>
    </vt:vector>
  </TitlesOfParts>
  <Company>Ministry of Justice of the Republic of Armenia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Nazik AJAMOGHLYAN</dc:creator>
  <cp:lastModifiedBy>S-Paronikyan</cp:lastModifiedBy>
  <cp:lastPrinted>2022-01-27T04:51:03Z</cp:lastPrinted>
  <dcterms:created xsi:type="dcterms:W3CDTF">2008-02-18T09:27:46Z</dcterms:created>
  <dcterms:modified xsi:type="dcterms:W3CDTF">2025-01-14T05:51:28Z</dcterms:modified>
</cp:coreProperties>
</file>