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5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  <sheet name="Gorcarnakan caxs.Tntesagitakan" sheetId="6" r:id="rId6"/>
  </sheets>
  <definedNames>
    <definedName name="_xlnm.Print_Area" localSheetId="3">'Dificit'!$A$2:$I$24</definedName>
    <definedName name="_xlnm.Print_Area" localSheetId="4">'Dificiti caxs'!$A$1:$J$90</definedName>
    <definedName name="_xlnm.Print_Area" localSheetId="1">'Gorcarnakan caxs'!$A$1:$L$318</definedName>
    <definedName name="_xlnm.Print_Area" localSheetId="5">'Gorcarnakan caxs.Tntesagitakan'!$A$1:$L$316</definedName>
  </definedNames>
  <calcPr fullCalcOnLoad="1"/>
</workbook>
</file>

<file path=xl/sharedStrings.xml><?xml version="1.0" encoding="utf-8"?>
<sst xmlns="http://schemas.openxmlformats.org/spreadsheetml/2006/main" count="2283" uniqueCount="893">
  <si>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</si>
  <si>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</si>
  <si>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</si>
  <si>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</si>
  <si>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</si>
  <si>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</si>
  <si>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</si>
  <si>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</si>
  <si>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</si>
  <si>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</si>
  <si>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</si>
  <si>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</si>
  <si>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</si>
  <si>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</si>
  <si>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</si>
  <si>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</si>
  <si>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</si>
  <si>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</si>
  <si>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</si>
  <si>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</si>
  <si>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</si>
  <si>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</si>
  <si>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</si>
  <si>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</si>
  <si>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</si>
  <si>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 xml:space="preserve"> - Այլ մեքենաներ և սարքավորումներ 5129 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</si>
  <si>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</si>
  <si>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</si>
  <si>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</si>
  <si>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</si>
  <si>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</si>
  <si>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</si>
  <si>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</si>
  <si>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</si>
  <si>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</si>
  <si>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</si>
  <si>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</si>
  <si>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</si>
  <si>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</si>
  <si>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</si>
  <si>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</si>
  <si>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</si>
  <si>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</si>
  <si>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</si>
  <si>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</si>
  <si>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</si>
  <si>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</si>
  <si>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</si>
  <si>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</si>
  <si>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</si>
  <si>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</si>
  <si>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</si>
  <si>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</si>
  <si>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</si>
  <si>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</si>
  <si>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</si>
  <si>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</si>
  <si>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</si>
  <si>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</si>
  <si>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</si>
  <si>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</si>
  <si>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</si>
  <si>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</si>
  <si>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</si>
  <si>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</si>
  <si>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</si>
  <si>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</si>
  <si>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</si>
  <si>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</si>
  <si>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</si>
  <si>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</si>
  <si>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</si>
  <si>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</si>
  <si>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</si>
  <si>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</si>
  <si>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</si>
  <si>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3.7 Համայնքի բյուջե մուտքագրվող այլ կատեգորիաներում չդասակարգված ընթացիկ տրանսֆերտներ
(տող 1371 + տող 1372), այդ թվում`</t>
  </si>
  <si>
    <t>3.8 Համայնքի բյուջե մուտքագրվող այլ կատեգորիաներում չդասակարգված կապիտալ տրանսֆերտներ
(տող 1381 + տող 1382), այդ թվում`</t>
  </si>
  <si>
    <t>Tntesagitakan - Gorc.Tntes.</t>
  </si>
  <si>
    <t>ՀԱՏՎԱԾ  6</t>
  </si>
  <si>
    <t>ԾԱԽՍԵՐԻ ԳՈՐԾԱՌՆԱԿԱՆ  ԵՎ ՏՆՏԵՍԱԳԻՏԱԿԱՆ  ԴԱՍԱԿԱՐԳՄԱՆ</t>
  </si>
  <si>
    <t>այդ թվում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</si>
  <si>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</si>
  <si>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</si>
  <si>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3. ԱՅԼ ԵԿԱՄՈՒՏՆԵՐ
(տող 1310 + տող 1320 + տող 1330 + տող 1340 + տող 1350 + տող 1360 + տող 1370 + տող 1380 + տող 1390), այդ թվում`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</si>
  <si>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</si>
  <si>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Եկամտատեսակները</t>
  </si>
  <si>
    <t xml:space="preserve">ԸՆԴԱՄԵՆԸ   ԵԿԱՄՈՒՏՆԵՐ                       (տող 1100 + տող 1200+տող 1300), այդ թվումª  </t>
  </si>
  <si>
    <t xml:space="preserve">1. ՀԱՐԿԵՐ ԵՎ ՏՈՒՐՔԵՐ                             (տող 1110 + տող 1120 + տող 1130 + տող 1140 + տող 1150), այդ թվում`  </t>
  </si>
  <si>
    <t>1.1 Գույքային հարկեր անշարժ գույքից        (տող 1111 + տող 1112), այդ թվում`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</si>
  <si>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</si>
  <si>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</si>
  <si>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</t>
  </si>
  <si>
    <t>Գույքահարկ փոխադրամիջոցների համար</t>
  </si>
  <si>
    <t xml:space="preserve">    2. ՊԱՇՏՈՆԱԿԱՆ ԴՐԱՄԱՇՆՈՐՀՆԵՐ              (տող 1210 + տող 1220 + տող 1230 + տող 1240 + տող 1250 + տող 1260), այդ թվում` 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</si>
  <si>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</si>
  <si>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</si>
  <si>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պետություններից, այդ թվում`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</si>
  <si>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</si>
  <si>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կազմակերպություններից, այդ թվում՝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</si>
  <si>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</si>
  <si>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կազմակերպություններից,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</si>
  <si>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</si>
  <si>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                    (տող 1251 + տող 1252 + տող 1255 + տող 1256) որից`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</si>
  <si>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</si>
  <si>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 (տող 1253 + տող 1254) այդ թվում`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</si>
  <si>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</si>
  <si>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</si>
  <si>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</si>
  <si>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</si>
  <si>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այդ թվում`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</si>
  <si>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</si>
  <si>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</si>
  <si>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3.1 Տոկոսներ, այդ թվում`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</si>
  <si>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</si>
  <si>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Շահաբաժիններ,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</si>
  <si>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</si>
  <si>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1334), այդ թվում`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</si>
  <si>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</si>
  <si>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</si>
  <si>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</si>
  <si>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</si>
  <si>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1343), 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</si>
  <si>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</si>
  <si>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</si>
  <si>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</si>
  <si>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 + տող 1353)
այդ թվում՝</t>
  </si>
  <si>
    <t>3.6 Մուտքեր տույժերից, տուգանքներից      (տող 1361 + տող 1362) 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</si>
  <si>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</si>
  <si>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</si>
  <si>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</si>
  <si>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</si>
  <si>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</si>
  <si>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</si>
  <si>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                                   (տող 1391 + տող 1392 + տող 1393)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</si>
  <si>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</si>
  <si>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</si>
  <si>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</si>
  <si>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ՀԱՏՎԱԾ   1</t>
  </si>
  <si>
    <t>Տարեկան հաստատված պլան</t>
  </si>
  <si>
    <t>Հոդվածի NN</t>
  </si>
  <si>
    <t>Ընդամենը (ս.5+ս.6)</t>
  </si>
  <si>
    <t>այդ թվում`</t>
  </si>
  <si>
    <t>վարչական մաս</t>
  </si>
  <si>
    <t>ֆոնդային մաս</t>
  </si>
  <si>
    <t>Այդ  թվում</t>
  </si>
  <si>
    <t>Ըստ  եռամսյակների</t>
  </si>
  <si>
    <t>(հազար դրամով)</t>
  </si>
  <si>
    <t>տողի NN</t>
  </si>
  <si>
    <t>Բյուջետային ծախսերի գործառական դասակարգման բաժինների, խմբերի և դասերի անվանումները</t>
  </si>
  <si>
    <t>5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</si>
  <si>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</si>
  <si>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</si>
  <si>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Այդ թվում</t>
  </si>
  <si>
    <t>Ըստ եռամսյակների</t>
  </si>
  <si>
    <t xml:space="preserve"> Աշխատողների աշխատավարձեր և հավելավճարներ 4111</t>
  </si>
  <si>
    <t xml:space="preserve"> Պարգևատրումներ, դրամական խրախուսումներ և հատուկ վճարներ 4112</t>
  </si>
  <si>
    <t xml:space="preserve"> -Գործառնական և բանկային ծառայությունների ծախսեր 4211</t>
  </si>
  <si>
    <t>Էներգետիկ 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</si>
  <si>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</si>
  <si>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</si>
  <si>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</si>
  <si>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</si>
  <si>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գործուղումների գծով ծախսեր4222</t>
  </si>
  <si>
    <t>Համակարգչային ծառայություններ 4232</t>
  </si>
  <si>
    <t xml:space="preserve"> Տեղակատվական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</si>
  <si>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</si>
  <si>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</si>
  <si>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</si>
  <si>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>Շենքերի և կառույցների ընթացիկ նորոգում և պահպանում 4251</t>
  </si>
  <si>
    <t>Մեքենաների և սարքավորումների ընթացիկ նորոգում և պահպանում 4252</t>
  </si>
  <si>
    <t>Գրասենյակային նյութեր և հագուստ  4261</t>
  </si>
  <si>
    <t>Տրանսպորտային նյութեր4264</t>
  </si>
  <si>
    <t>Կենցաղային և հանրային սննդի նյութեր 4267</t>
  </si>
  <si>
    <t>Հատուկ նպատակային այլ նյութեր 4269</t>
  </si>
  <si>
    <t>Այլ հարկեր 4822</t>
  </si>
  <si>
    <t>Պարտադիր վճարներ 4823</t>
  </si>
  <si>
    <t xml:space="preserve"> Վարչական սարքավորումներ       5122</t>
  </si>
  <si>
    <t>Աշխատողների աշխատավարձեր և հավելավճարներ 4111</t>
  </si>
  <si>
    <t xml:space="preserve"> Համակարգչային ծառայություններ4232 </t>
  </si>
  <si>
    <t xml:space="preserve"> Ներքին գործուղումներ 4221</t>
  </si>
  <si>
    <t>Տեղակատվական ծառայություններ 4234</t>
  </si>
  <si>
    <t xml:space="preserve"> -Մեքենաների և սարքավորումների ընթացիկ նորոգում և պահպանում 4252</t>
  </si>
  <si>
    <t>Հատուկ նպատակային այլ նյութեր  4269</t>
  </si>
  <si>
    <t>Ընթացիկ դրամաշնորհներ պետական և համայնքների ոչ առևտրային կազմակերպություններին 4637</t>
  </si>
  <si>
    <t xml:space="preserve">Այլ ընթացիկ դրամաշնորհներ 4639                                                         </t>
  </si>
  <si>
    <t>Շիրակ  գյուղում մանկապարտեզի  կառուցում 5112</t>
  </si>
  <si>
    <t>Վահրամաբերդ գյուղում մանկապարտեզի  կառուցում 5112</t>
  </si>
  <si>
    <t xml:space="preserve">Այլ կապիտալ դրամաշնորհներ  4657                                          </t>
  </si>
  <si>
    <t>Այլ նպաստներ բյուջեից 4729</t>
  </si>
  <si>
    <t>Նվիրատվություններ այլ շահույթ չհետապնդող կազմակերպություններին 4819</t>
  </si>
  <si>
    <t xml:space="preserve"> Նախագծահետազոտական ծախսեր 5134</t>
  </si>
  <si>
    <t>Հակակարկտային կայանների պահպանում,սպասարկում</t>
  </si>
  <si>
    <t xml:space="preserve"> Հատուկ նպատակային այլ նյութեր  4269</t>
  </si>
  <si>
    <t>Հակակարկտային կայանների ձեռք բերում տեղակայում</t>
  </si>
  <si>
    <t>Շենքերի և շինությունների կաառուցում 5112</t>
  </si>
  <si>
    <t>Ախուրյան համայնքի  Ախուրյան գյուղի Ջրաշինարարների բանավանի ճանապարհի կառուցում 5112</t>
  </si>
  <si>
    <t xml:space="preserve"> Շենքերի և շինությունների կապիտալ վերանորոգում  5113                         այդ  թվում</t>
  </si>
  <si>
    <t xml:space="preserve"> -Տրանսպորտային նյութեր 4264</t>
  </si>
  <si>
    <t>Թափառող շների ստերջացման համար  4213</t>
  </si>
  <si>
    <t>Աճեցվող ակտիվներ    5131</t>
  </si>
  <si>
    <t>Ընդամենը 5112</t>
  </si>
  <si>
    <t>Հովիտ բնակավայի ոռոգման ցանցի կառուցում 5112</t>
  </si>
  <si>
    <t>Բասեն բնակավայի ոռոգման ցանցի կառուցում 5112</t>
  </si>
  <si>
    <t>Բենիամին բնակավայի ոռոգման ցանցի կառուցում 5112</t>
  </si>
  <si>
    <t xml:space="preserve"> -Պարտադիր վճարներ  4823</t>
  </si>
  <si>
    <t xml:space="preserve"> Շենքերի և շինությունների կապիտալ վերանորոգում     5113                                                                      այդ թվում</t>
  </si>
  <si>
    <t>Բազմաբնակարան շենքերի տանիքների կապիտալ նորոգում</t>
  </si>
  <si>
    <t>Մշակույթի տան կտուրի նորոգում</t>
  </si>
  <si>
    <t xml:space="preserve"> Ընդհանուր բնույթի այլ ծառայություններ 4239</t>
  </si>
  <si>
    <t>Արևիկի մանկապարտեզ ՀՈԱԿ</t>
  </si>
  <si>
    <t>Այգաբացի  մանկապարտեզ ՀՈԱԿ</t>
  </si>
  <si>
    <t>Բասենի մանկապարտեզ ՀՈԱԿ</t>
  </si>
  <si>
    <t>Ախուրյանի Շուշան  մանկապարտեզ ՀՈԱԿ</t>
  </si>
  <si>
    <t>Ախուրյանի Լեոյի անվան մանկապար.ՀՈԱԿ</t>
  </si>
  <si>
    <t>Ախուրյանի Հեքիաթ  մանկապարտեզ ՀՈԱԿ</t>
  </si>
  <si>
    <t>Կամոյի  մանկապարտեզ ՀՈԱԿ</t>
  </si>
  <si>
    <t>Ազատանի Արփի մանկապարտեզ ՀՈԱԿ</t>
  </si>
  <si>
    <t>Մայիսյանի  մանկապարտեզ ՀՈԱԿ</t>
  </si>
  <si>
    <t>Ոսկեհասկի  մանկապարտեզ ՀՈԱԿ</t>
  </si>
  <si>
    <t>Հայկավանի   մանկապարտեզ ՀՈԱԿ</t>
  </si>
  <si>
    <t>Քեթիի  մանկապարտեզ ՀՈԱԿ</t>
  </si>
  <si>
    <t>Ջաջուռւի  մանկապարտեզ ՀՈԱԿ</t>
  </si>
  <si>
    <t>Մարմաշենի մանկապարտեզ ՀՈԱԿ</t>
  </si>
  <si>
    <t>Շենքերի և շինությունների կառուցում 5112</t>
  </si>
  <si>
    <t>Բայանդուրի Բայանդուրի մանկապարտեզի  կառուցում 5112</t>
  </si>
  <si>
    <t>Կառնուտ գյուղում մանկապարտեզի  կառուցում 5112</t>
  </si>
  <si>
    <t>Ջրառատ գյուղում մանկապարտեզի  կառուցում 5112</t>
  </si>
  <si>
    <t>Շենքերի և շինությունների կապիտալ վերանորոգում 5113</t>
  </si>
  <si>
    <t>Ախուրիկ գյուղում մանկապարտեզի  կառուցում 5113</t>
  </si>
  <si>
    <t>Արևիկի երաժշտական դպրոց ՀՈԱԿ</t>
  </si>
  <si>
    <t>Ախուրյանի Ֆերմատա արվեստի դպրոց ՀՈԱԿ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</si>
  <si>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</si>
  <si>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</si>
  <si>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</si>
  <si>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>Ախուրյանի համալիր մարզադպրոց ՀՈԱԿ</t>
  </si>
  <si>
    <t xml:space="preserve"> Հուղարկավորության նպաստներ բյուջեից 4726</t>
  </si>
  <si>
    <t xml:space="preserve"> </t>
  </si>
  <si>
    <t xml:space="preserve"> - Այլ մեքենաներ և սարքավորումներ 5129 Շչակներ, տեսնկարահանող սարքեր և հակահրդեհային վահանակներ տեխնիկայի ներդրում</t>
  </si>
  <si>
    <t>ԱԽՈՒՐՅԱՆ ՀԱՄԱՅՆՔԻ 2023ԹՎԱԿԱՆԻ ԲՅՈՒՋԵԻ ԾԱԽՍԵՐԸ  ԸՍՏ  ԲՅՈՒՋԵՏԱՅԻՆ ԾԱԽՍԵՐԻ  ԳՈՐԾԱՌՆԱԿԱՆ ԴԱՍԱԿԱՐԳՄԱՆ</t>
  </si>
  <si>
    <t>ԱԽՈՒՐՅԱՆ ՀԱՄԱՅՆՔԻ  2023ԹՎԱԿԱՆԻ  ԲՅՈՒՋԵԻ ԾԱԽՍԵՐԸ  ԸՍՏ  ԲՅՈՒՋԵՏԱՅԻՆ ԾԱԽՍԵՐԻ  ՏՆՏԵՍԱԳԻՏԱԿԱՆ  ԴԱՍԱԿԱՐԳՄԱՆ</t>
  </si>
  <si>
    <t>ԱԽՈՒՐՅԱՆ ՀԱՄԱՅՆՔԻ 2023ԹՎԱԿԱՆԻ ԲՅՈՒՋԵԻ  ՀԱՎԵԼՈՒՐԴԻ ԿԱՄ ՊԱԿԱՍՈՒՐԴԻ (ԴԵՖԻՑԻՏԻ)   ԿԱՏԱՐՄԱՆ ՎԵՐԱԲԵՐՅԱԼ</t>
  </si>
  <si>
    <t>ԱԽՈՒՐՅԱՆ ՀԱՄԱՅՆՔԻ 2023ԹՎԱԿԱՆԻ  ԲՅՈՒՋԵԻ ՀԱՎԵԼՈՒՐԴԻ ՕԳՏԱԳՈՐԾՄԱՆ ՈՒՂՂՈՒԹՅՈՒՆՆԵՐԸ  ԿԱՄ ԴԵՖԻՑԻՏԻ (ՊԱԿԱՍՈՒՐԴԻ)</t>
  </si>
  <si>
    <t xml:space="preserve">ԱԽՈՒՐՅԱՆ ՀԱՄԱՅՆՔԻ 2023ԹՎԱԿԱՆԻ ԲՅՈՒՋԵԻ ԾԱԽՍԵՐԸ` ԸՍՏ ԲՅՈՒՋԵՏԱՅԻՆ </t>
  </si>
  <si>
    <t>Ախուրյան համայնքի Ազատան   գյուղի թիվ 1-ին փողոցի նորոգում 5113</t>
  </si>
  <si>
    <t xml:space="preserve"> -Կրթական, մշակութային և սպորտային նպաստներ բյուջեից  4727</t>
  </si>
  <si>
    <t>Այլ նպաստներ բյուջեյից        4729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</si>
  <si>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</si>
  <si>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</si>
  <si>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</si>
  <si>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</si>
  <si>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</si>
  <si>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</si>
  <si>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</si>
  <si>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</si>
  <si>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</si>
  <si>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</si>
  <si>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</si>
  <si>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</si>
  <si>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</si>
  <si>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</si>
  <si>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</si>
  <si>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</si>
  <si>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</si>
  <si>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</si>
  <si>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</si>
  <si>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</si>
  <si>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</si>
  <si>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</si>
  <si>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</si>
  <si>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</si>
  <si>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</si>
  <si>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</si>
  <si>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</si>
  <si>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</si>
  <si>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</si>
  <si>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</si>
  <si>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</si>
  <si>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</si>
  <si>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</si>
  <si>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</si>
  <si>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</si>
  <si>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</si>
  <si>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</si>
  <si>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</si>
  <si>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</si>
  <si>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</si>
  <si>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</si>
  <si>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</si>
  <si>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</si>
  <si>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</si>
  <si>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</si>
  <si>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</si>
  <si>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</si>
  <si>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</si>
  <si>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</si>
  <si>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</si>
  <si>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</si>
  <si>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</si>
  <si>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</si>
  <si>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</si>
  <si>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>Անասնաբուժական ծառայություն</t>
  </si>
  <si>
    <t xml:space="preserve">Հակակարկտային կայաններ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</si>
  <si>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</si>
  <si>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</si>
  <si>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</si>
  <si>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</si>
  <si>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</si>
  <si>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</si>
  <si>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</si>
  <si>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</si>
  <si>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</si>
  <si>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</si>
  <si>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</si>
  <si>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</si>
  <si>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</si>
  <si>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</si>
  <si>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</si>
  <si>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</si>
  <si>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</si>
  <si>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</si>
  <si>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</si>
  <si>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</si>
  <si>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</si>
  <si>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</si>
  <si>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</si>
  <si>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</si>
  <si>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</si>
  <si>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</si>
  <si>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</si>
  <si>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</si>
  <si>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</si>
  <si>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</si>
  <si>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</si>
  <si>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</si>
  <si>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</si>
  <si>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</si>
  <si>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</si>
  <si>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</si>
  <si>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</si>
  <si>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</si>
  <si>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</si>
  <si>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</si>
  <si>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</si>
  <si>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</si>
  <si>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</si>
  <si>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</si>
  <si>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</si>
  <si>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</si>
  <si>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</si>
  <si>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</si>
  <si>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</si>
  <si>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</si>
  <si>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</si>
  <si>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</si>
  <si>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</si>
  <si>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</si>
  <si>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</si>
  <si>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</si>
  <si>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</si>
  <si>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</si>
  <si>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</si>
  <si>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</si>
  <si>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</si>
  <si>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</si>
  <si>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</si>
  <si>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</si>
  <si>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</si>
  <si>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</si>
  <si>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</si>
  <si>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</si>
  <si>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</si>
  <si>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</si>
  <si>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</si>
  <si>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</si>
  <si>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</si>
  <si>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</si>
  <si>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</si>
  <si>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</si>
  <si>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</si>
  <si>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</si>
  <si>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</si>
  <si>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</si>
  <si>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</si>
  <si>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</si>
  <si>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</si>
  <si>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</si>
  <si>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</si>
  <si>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</si>
  <si>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</si>
  <si>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</si>
  <si>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</si>
  <si>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</si>
  <si>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</si>
  <si>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</si>
  <si>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</si>
  <si>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</si>
  <si>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</si>
  <si>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</si>
  <si>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</si>
  <si>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</si>
  <si>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</si>
  <si>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</si>
  <si>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</si>
  <si>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</si>
  <si>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</si>
  <si>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</si>
  <si>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</si>
  <si>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</si>
  <si>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</si>
  <si>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</si>
  <si>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</si>
  <si>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</si>
  <si>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</si>
  <si>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</si>
  <si>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</si>
  <si>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</si>
  <si>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</si>
  <si>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</si>
  <si>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</si>
  <si>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</si>
  <si>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</si>
  <si>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</si>
  <si>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</si>
  <si>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</si>
  <si>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</si>
  <si>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</si>
  <si>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</si>
  <si>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</si>
  <si>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</si>
  <si>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ցուցանիշներինª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</t>
  </si>
  <si>
    <t>ՀԱՏՎԱԾ 2</t>
  </si>
  <si>
    <t>(հազար դրամներով)</t>
  </si>
  <si>
    <t>Ընդամենը</t>
  </si>
  <si>
    <t>(ս.7 + ս8)</t>
  </si>
  <si>
    <t>վարչական բյուջե</t>
  </si>
  <si>
    <t>ֆոնդային բյուջե</t>
  </si>
  <si>
    <t xml:space="preserve">  Տողի NN</t>
  </si>
  <si>
    <t>Բա-ժին</t>
  </si>
  <si>
    <t>Խումբ</t>
  </si>
  <si>
    <t>Դաս</t>
  </si>
  <si>
    <t>** Ներկայացվում է դրամարկղային ծախսը:</t>
  </si>
  <si>
    <t>անվանումները</t>
  </si>
  <si>
    <t xml:space="preserve">             ԸՆԴԱՄԵՆԸ    ԾԱԽՍԵՐ               (տող4050+տող5000+տող 6000)</t>
  </si>
  <si>
    <t xml:space="preserve">այդ թվում` </t>
  </si>
  <si>
    <t xml:space="preserve">Ա.   ԸՆԹԱՑԻԿ  ԾԱԽՍԵՐª                (տող4100+տող4200+տող4300+տող4400+տող4500+ տող4600+տող4700)                                                                                                                      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</si>
  <si>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</si>
  <si>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</si>
  <si>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</si>
  <si>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</si>
  <si>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</si>
  <si>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</si>
  <si>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</si>
  <si>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</si>
  <si>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</si>
  <si>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</si>
  <si>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</si>
  <si>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</si>
  <si>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</si>
  <si>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</si>
  <si>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</si>
  <si>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</si>
  <si>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</si>
  <si>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</si>
  <si>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</si>
  <si>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</si>
  <si>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</si>
  <si>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</si>
  <si>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</si>
  <si>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</si>
  <si>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</si>
  <si>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</si>
  <si>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</si>
  <si>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</si>
  <si>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</si>
  <si>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</si>
  <si>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</si>
  <si>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</si>
  <si>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</si>
  <si>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</si>
  <si>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</si>
  <si>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</si>
  <si>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</si>
  <si>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</si>
  <si>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</si>
  <si>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</si>
  <si>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</si>
  <si>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</si>
  <si>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</si>
  <si>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</si>
  <si>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</si>
  <si>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</si>
  <si>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</si>
  <si>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</si>
  <si>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</si>
  <si>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</si>
  <si>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</si>
  <si>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</si>
  <si>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</si>
  <si>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</si>
  <si>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</si>
  <si>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</si>
  <si>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</si>
  <si>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</si>
  <si>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</si>
  <si>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</si>
  <si>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</si>
  <si>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</si>
  <si>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</si>
  <si>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</si>
  <si>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</si>
  <si>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</si>
  <si>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</si>
  <si>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</si>
  <si>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</si>
  <si>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</si>
  <si>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</si>
  <si>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</si>
  <si>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</si>
  <si>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</si>
  <si>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</si>
  <si>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</si>
  <si>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</si>
  <si>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</si>
  <si>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</si>
  <si>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</si>
  <si>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</si>
  <si>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</si>
  <si>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</si>
  <si>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</si>
  <si>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</si>
  <si>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</si>
  <si>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</si>
  <si>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</si>
  <si>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</si>
  <si>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</si>
  <si>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</si>
  <si>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</si>
  <si>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</si>
  <si>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</si>
  <si>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</si>
  <si>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</si>
  <si>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</si>
  <si>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</si>
  <si>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</si>
  <si>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</si>
  <si>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</si>
  <si>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</si>
  <si>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</si>
  <si>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</si>
  <si>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</si>
  <si>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>Երազգավորս բնակավայի ոռոգման ցանցի կառուցում 5112</t>
  </si>
  <si>
    <t>Ախուրյան համայնքի Նոր-Ախուրյան թաղամասի և Չարենցի փողոցի, Կրաշեն բնակավայրի կոյուղագծի կառուցման աշխատանքներ 5112</t>
  </si>
  <si>
    <t>Ախուրյան համայնքի Հայկավան բնակավայրի գազաֆիկացում 5112</t>
  </si>
  <si>
    <t>Ախուրյան համայնքի Առափի բնակավայրի հին թաղամասի գազաֆիկացում 5112</t>
  </si>
  <si>
    <t>Ախուրյան համայնքի Շիրակ  բնակավայրի չգազաֆիկացված  հատվածի գազաֆիկացում 5112</t>
  </si>
  <si>
    <t>Ախուրյան համայնքի Երազգավորս  բնակավայրի  գազաֆիկացում 5112</t>
  </si>
  <si>
    <t>Ախուրյան համայնքի  Ախուրյան գյուղի Հ․Շահբազյան փողոցի  կառուցում 5112</t>
  </si>
  <si>
    <t>Ախուրյան համայնքի Ոսկեհասկ բնակավայրի կենտրոնական ճանապարհի և Ազատան բնակավայրի ներհամայնքային ճանապարհի ասֆալտապատման աշխատանքներ 5113</t>
  </si>
  <si>
    <t>Ղարիբջանյան  բնակավայի ոռոգման ցանցի կառուցում 5112 1-ին փուլ</t>
  </si>
  <si>
    <t>Ախուրյան համայքի թվով 11 բնակավայրերի մանկապարտեզների տարածքների բարեկարգում, կեղտաջրերի հեռացում,ջեռուցման համակարգի տեղադրման աշխաատանքներ 5112</t>
  </si>
  <si>
    <t xml:space="preserve">Ախուրյան համայնքի Երազգավորս գյուղի թիվ 8-ին փողոցի նորոգում 5113 </t>
  </si>
  <si>
    <t xml:space="preserve">Լրացուցիչ կրթություն </t>
  </si>
  <si>
    <t>Ախուրյանի Ֆերմատա արվեստի դպրոց ՀՈԱԿ  շենքի պատռուհանների  փոխարինում 5113</t>
  </si>
  <si>
    <t>Ախուրյան համայնքի Մայր Արև հուշարձանի տարածքի ասֆալտապատում 5113</t>
  </si>
  <si>
    <t>Տրանսպորտային սարքավորումներ       5121</t>
  </si>
  <si>
    <t>k</t>
  </si>
  <si>
    <t>`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</si>
  <si>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</si>
  <si>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</si>
  <si>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</si>
  <si>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</si>
  <si>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</si>
  <si>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</si>
  <si>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</si>
  <si>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</si>
  <si>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</si>
  <si>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</si>
  <si>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</si>
  <si>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</si>
  <si>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</si>
  <si>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</si>
  <si>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</si>
  <si>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</si>
  <si>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</si>
  <si>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</si>
  <si>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</si>
  <si>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</si>
  <si>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</si>
  <si>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</si>
  <si>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</si>
  <si>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</si>
  <si>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</si>
  <si>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</si>
  <si>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</si>
  <si>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</si>
  <si>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</si>
  <si>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</si>
  <si>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</si>
  <si>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</si>
  <si>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</si>
  <si>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</si>
  <si>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</si>
  <si>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</si>
  <si>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</si>
  <si>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</si>
  <si>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</si>
  <si>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</si>
  <si>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</si>
  <si>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</si>
  <si>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</si>
  <si>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</si>
  <si>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</si>
  <si>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</si>
  <si>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</si>
  <si>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</si>
  <si>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</si>
  <si>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</si>
  <si>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</si>
  <si>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</si>
  <si>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</si>
  <si>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</si>
  <si>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</si>
  <si>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</si>
  <si>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</si>
  <si>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</si>
  <si>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Բյուջետային ծախսերի տնտեսագիտական դասակարգման հոդվածների </t>
  </si>
  <si>
    <t xml:space="preserve">Տարեկան հաստատված պլան </t>
  </si>
  <si>
    <t xml:space="preserve">                                                 ՀԱՏՎԱԾ  3</t>
  </si>
  <si>
    <t>Բաժին</t>
  </si>
  <si>
    <t xml:space="preserve">(ս.7 + ս8)
</t>
  </si>
  <si>
    <t xml:space="preserve">Տողի NN  </t>
  </si>
  <si>
    <t>(ս.4 + ս5)</t>
  </si>
  <si>
    <t>ԸՆԴԱՄԵՆԸ ՀԱՎԵԼՈՒՐԴԸ ԿԱՄ ԴԵՖԻՑԻՏԸ (ՊԱԿԱՍՈՒՐԴԸ)</t>
  </si>
  <si>
    <t xml:space="preserve">* Սույն աղյուսակի 8000-րդ  տողի 4-րդ ,5-րդ, 7-րդ,8-րդ,10-րդ, և 11-րդ սյունյակներում լրացվող ցուցանիշը հավասար է համապատասխան  սյունյակների 1000-րդ տողում </t>
  </si>
  <si>
    <t>ՀԱՏՎԱԾ  4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</si>
  <si>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</si>
  <si>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</si>
  <si>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աԽՈՒՐՅԱՆ ՀԱՄԱՅՆՔԻ 2021ԹՎԱԿԱՆԻ  ԲՅՈՒՋԵԻ ՀԱՎԵԼՈՒՐԴԻ ՕԳՏԱԳՈՐԾՄԱՆ ՈՒՂՂՈՒԹՅՈՒՆՆԵՐԸ  ԿԱՄ ԴԵՖԻՑԻՏԻ (ՊԱԿԱՍՈՒՐԴԻ)</t>
  </si>
  <si>
    <t xml:space="preserve"> 1.1. Արժեթղթեր (բացառությամբ բաժնետոմսերի և կապիտալում այլ մասնակցության)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</si>
  <si>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</si>
  <si>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</si>
  <si>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                                                                  (տող 8121+տող8140) </t>
  </si>
  <si>
    <t>1.2.1. Վարկեր (տող 8122+տող 8130)</t>
  </si>
  <si>
    <t xml:space="preserve">  - վարկերի ստացում (տող 8123+տող 8124)</t>
  </si>
  <si>
    <t>պետական բյուջեից</t>
  </si>
  <si>
    <t>այլ աղբյուրներից</t>
  </si>
  <si>
    <t xml:space="preserve">  - ստացված վարկերի հիմնական  գումարի մարում  (տող 8131+տող 8132)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</si>
  <si>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</si>
  <si>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</si>
  <si>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</si>
  <si>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</si>
  <si>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</si>
  <si>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</si>
  <si>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</si>
  <si>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</si>
  <si>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                                                   (տող8161+տող8170+տող8190-տող8197+տող8198+տող8199)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</si>
  <si>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</si>
  <si>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</si>
  <si>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թվումª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</si>
  <si>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</si>
  <si>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</si>
  <si>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</si>
  <si>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</si>
  <si>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</si>
  <si>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</si>
  <si>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</si>
  <si>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           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</si>
  <si>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</si>
  <si>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</si>
  <si>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</si>
  <si>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</si>
  <si>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</si>
  <si>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</si>
  <si>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</si>
  <si>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 xml:space="preserve">                              Բ. ԱՐՏԱՔԻՆ ԱՂԲՅՈՒՐՆԵՐ                                       (տող 8210)</t>
  </si>
  <si>
    <t>1. ՓՈԽԱՌՈՒ ՄԻՋՈՑՆԵՐ                                                                              (տող 8211+տող 8220)</t>
  </si>
  <si>
    <t xml:space="preserve"> 1.1. Արժեթղթեր (բացառությամբ բաժնետոմսերի և կապիտալում այլ մասնակցության) (տող 8212+տող 8213)</t>
  </si>
  <si>
    <t>1.2. Վարկեր և փոխատվություններ (ստացում և մարում)                          տող 8221+տող 8240</t>
  </si>
  <si>
    <t>1.2.1. Վարկեր (տող 8222+տող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</si>
  <si>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</si>
  <si>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</si>
  <si>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(տող 8241+տող 8250)</t>
  </si>
  <si>
    <t xml:space="preserve">  - փոխատվությունների ստացում</t>
  </si>
  <si>
    <t xml:space="preserve">  - ստացված փոխատվությունների գումարի մարում</t>
  </si>
  <si>
    <t>ՀԱՏՎԱԾ  5</t>
  </si>
  <si>
    <t>ՖԻՆԱՆՍԱՎՈՐՄԱՆ  ԱՂԲՅՈՒՐՆԵՐԸ</t>
  </si>
  <si>
    <t>*8010-րդ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</si>
  <si>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</si>
  <si>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(օգտագործումը)ª դրական նշանով.</t>
  </si>
  <si>
    <t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նշանով:.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</si>
  <si>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</si>
  <si>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</si>
  <si>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</si>
  <si>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</si>
  <si>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</si>
  <si>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</si>
  <si>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</si>
  <si>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</si>
  <si>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</si>
  <si>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</si>
  <si>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</si>
  <si>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</si>
  <si>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</si>
  <si>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</si>
  <si>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</si>
  <si>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</si>
  <si>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</si>
  <si>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</si>
  <si>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</si>
  <si>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</si>
  <si>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</si>
  <si>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</si>
  <si>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</si>
  <si>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</si>
  <si>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</si>
  <si>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</si>
  <si>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</si>
  <si>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</si>
  <si>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</si>
  <si>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</si>
  <si>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</si>
  <si>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</si>
  <si>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</si>
  <si>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</si>
  <si>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</si>
  <si>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</si>
  <si>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</si>
  <si>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</si>
  <si>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</si>
  <si>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</si>
  <si>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</si>
  <si>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</si>
  <si>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</si>
  <si>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</si>
  <si>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</si>
  <si>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</si>
  <si>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</si>
  <si>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</si>
  <si>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</si>
  <si>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</si>
  <si>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</si>
  <si>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</si>
  <si>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</si>
  <si>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</si>
  <si>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</si>
  <si>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</si>
  <si>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</si>
  <si>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</si>
  <si>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</si>
  <si>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</si>
  <si>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</si>
  <si>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</si>
  <si>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</si>
  <si>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</si>
  <si>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</si>
  <si>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</si>
  <si>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</si>
  <si>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</si>
  <si>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</si>
  <si>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</si>
  <si>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</si>
  <si>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</si>
  <si>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</si>
  <si>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</si>
  <si>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</si>
  <si>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</si>
  <si>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</si>
  <si>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</si>
  <si>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</si>
  <si>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</si>
  <si>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</si>
  <si>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</si>
  <si>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</si>
  <si>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</si>
  <si>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</si>
  <si>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</si>
  <si>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</si>
  <si>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</si>
  <si>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</si>
  <si>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</si>
  <si>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</si>
  <si>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</si>
  <si>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</si>
  <si>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</si>
  <si>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</si>
  <si>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</si>
  <si>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</si>
  <si>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</si>
  <si>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</si>
  <si>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</si>
  <si>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</si>
  <si>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</si>
  <si>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</si>
  <si>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</si>
  <si>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</si>
  <si>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</si>
  <si>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</si>
  <si>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</si>
  <si>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</si>
  <si>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</si>
  <si>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</si>
  <si>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</si>
  <si>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</si>
  <si>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</si>
  <si>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</si>
  <si>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</si>
  <si>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</si>
  <si>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</si>
  <si>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</si>
  <si>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</si>
  <si>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</si>
  <si>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</si>
  <si>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</si>
  <si>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</si>
  <si>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</si>
  <si>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</si>
  <si>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</si>
  <si>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</si>
  <si>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</si>
  <si>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</si>
  <si>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</si>
  <si>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</si>
  <si>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</si>
  <si>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</si>
  <si>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</si>
  <si>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</si>
  <si>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</si>
  <si>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</si>
  <si>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</si>
  <si>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</si>
  <si>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</si>
  <si>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</si>
  <si>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</si>
  <si>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</si>
  <si>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</si>
  <si>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</si>
  <si>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</si>
  <si>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</si>
  <si>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</si>
  <si>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</si>
  <si>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</si>
  <si>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</si>
  <si>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>1343</t>
  </si>
  <si>
    <t>1372</t>
  </si>
  <si>
    <t>4729</t>
  </si>
  <si>
    <t>deficit + hatvac5</t>
  </si>
  <si>
    <t>expend func - expend econom</t>
  </si>
  <si>
    <t>reserve fond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</si>
  <si>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</si>
  <si>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</si>
  <si>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</si>
  <si>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</si>
  <si>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</si>
  <si>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</si>
  <si>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</si>
  <si>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</si>
  <si>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</si>
  <si>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</si>
  <si>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</si>
  <si>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</si>
  <si>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</si>
  <si>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</si>
  <si>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</si>
  <si>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</si>
  <si>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îáÕÇ NN  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</si>
  <si>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</si>
  <si>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</si>
  <si>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</si>
  <si>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</si>
  <si>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</si>
  <si>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</si>
  <si>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</si>
  <si>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</si>
  <si>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</si>
  <si>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</si>
  <si>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</si>
  <si>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</si>
  <si>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</si>
  <si>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</si>
  <si>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</si>
  <si>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</si>
  <si>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</si>
  <si>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</si>
  <si>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</si>
  <si>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ԱԽՈՒՐՅԱՆ ՀԱՄԱՅՆՔԻ 2023 ԹՎԱԿԱՆԻ  ԲՅՈՒՋԵԻ  ԵԿԱՄՈՒՏՆԵՐԸ</t>
  </si>
  <si>
    <t>Աշնանացան ցորենի խթանման ծրագիր</t>
  </si>
  <si>
    <t xml:space="preserve"> - Տրանսպորտային սարքավորումներ 5121</t>
  </si>
  <si>
    <t xml:space="preserve"> -Շենքերի և կառույցների ընթացիկ նորոգում և պահպանում 4251</t>
  </si>
  <si>
    <t xml:space="preserve">                                                                                                                                  
</t>
  </si>
  <si>
    <t xml:space="preserve">                                                                                                                                               Հավելված 2                            Հայաստանի Հանրապետության   Շիրակի  մարզի Ախուրյան համայնքի ավագանու    2023 թվականի մայիսի   -ի թիվ     -Ն    որոշման  
                                                        Հավելված 2                         Հայաստանի Հանրապետության Շիրակի մարզի Ախուրյան համայնքի ավագանու 2022 թվականի դեկտեմբերի  26-ի թիվ 233-Ն որոշման   </t>
  </si>
  <si>
    <t xml:space="preserve">                                                                                                                                                                                             Հավելված 3                                           Հայաստանի Հանրապետության   Շիրակի  մարզի Ախուրյան համայնքի ավագանու    2023 թվականի մայիսի   -ի թիվ     -Ն    որոշման  
                                                 Հավելված 3                        Հայաստանի Հանրապետության Շիրակի մարզի Ախուրյան համայնքի ավագանու 2022 թվականի դեկտեմբերի  26-ի թիվ 233-Ն որոշման   </t>
  </si>
  <si>
    <t xml:space="preserve">                                                                                        Հավելված 6                        Հայաստանի Հանրապետության   Շիրակի  մարզի Ախուրյան համայնքի ավագանու    2023 թվականի մայիսի   -ի թիվ     -Ն    որոշման                                                                 Հավելված 6                Հայաստանի Հանրապետության Շիրակի մարզի Ախուրյան համայնքի ավագանու 2022 թվականի դեկտեմբերի  26-ի թիվ 233-Ն որոշման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</si>
</sst>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10.5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b/>
      <i/>
      <sz val="9"/>
      <color indexed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2"/>
      <name val="GHEA Grapalat"/>
      <family val="3"/>
    </font>
    <font>
      <sz val="10"/>
      <color indexed="10"/>
      <name val="GHEA Grapalat"/>
      <family val="3"/>
    </font>
    <font>
      <sz val="12"/>
      <color indexed="10"/>
      <name val="GHEA Grapalat"/>
      <family val="3"/>
    </font>
    <font>
      <b/>
      <sz val="14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" fontId="4" fillId="0" borderId="1" applyFill="0" applyProtection="0">
      <alignment horizontal="right" vertical="center"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2" applyNumberFormat="0" applyAlignment="0" applyProtection="0"/>
    <xf numFmtId="0" fontId="51" fillId="26" borderId="3" applyNumberFormat="0" applyAlignment="0" applyProtection="0"/>
    <xf numFmtId="0" fontId="52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7" borderId="8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593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17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217" fontId="10" fillId="0" borderId="17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217" fontId="6" fillId="0" borderId="2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217" fontId="6" fillId="0" borderId="17" xfId="0" applyNumberFormat="1" applyFont="1" applyFill="1" applyBorder="1" applyAlignment="1">
      <alignment horizontal="center" vertical="center" wrapText="1"/>
    </xf>
    <xf numFmtId="217" fontId="6" fillId="0" borderId="18" xfId="0" applyNumberFormat="1" applyFont="1" applyFill="1" applyBorder="1" applyAlignment="1">
      <alignment horizontal="center" vertical="center"/>
    </xf>
    <xf numFmtId="217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17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vertical="top" wrapText="1"/>
    </xf>
    <xf numFmtId="0" fontId="6" fillId="32" borderId="21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217" fontId="8" fillId="0" borderId="17" xfId="0" applyNumberFormat="1" applyFont="1" applyFill="1" applyBorder="1" applyAlignment="1">
      <alignment horizontal="center" vertical="center" wrapText="1"/>
    </xf>
    <xf numFmtId="217" fontId="8" fillId="0" borderId="17" xfId="0" applyNumberFormat="1" applyFont="1" applyFill="1" applyBorder="1" applyAlignment="1">
      <alignment horizontal="center" vertical="center"/>
    </xf>
    <xf numFmtId="217" fontId="8" fillId="0" borderId="22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 wrapText="1" indent="1"/>
    </xf>
    <xf numFmtId="0" fontId="10" fillId="0" borderId="1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217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>
      <alignment horizontal="left" vertical="center" wrapText="1"/>
    </xf>
    <xf numFmtId="217" fontId="6" fillId="32" borderId="1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Continuous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217" fontId="6" fillId="0" borderId="27" xfId="0" applyNumberFormat="1" applyFont="1" applyFill="1" applyBorder="1" applyAlignment="1">
      <alignment horizontal="center" vertical="center"/>
    </xf>
    <xf numFmtId="217" fontId="6" fillId="0" borderId="2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17" fontId="6" fillId="0" borderId="14" xfId="0" applyNumberFormat="1" applyFont="1" applyFill="1" applyBorder="1" applyAlignment="1">
      <alignment horizontal="center" vertical="center"/>
    </xf>
    <xf numFmtId="217" fontId="6" fillId="0" borderId="29" xfId="0" applyNumberFormat="1" applyFont="1" applyFill="1" applyBorder="1" applyAlignment="1">
      <alignment horizontal="center" vertical="center"/>
    </xf>
    <xf numFmtId="217" fontId="6" fillId="0" borderId="30" xfId="0" applyNumberFormat="1" applyFont="1" applyFill="1" applyBorder="1" applyAlignment="1">
      <alignment horizontal="center" vertical="center"/>
    </xf>
    <xf numFmtId="217" fontId="6" fillId="0" borderId="31" xfId="0" applyNumberFormat="1" applyFont="1" applyFill="1" applyBorder="1" applyAlignment="1">
      <alignment horizontal="center" vertical="center"/>
    </xf>
    <xf numFmtId="217" fontId="6" fillId="0" borderId="32" xfId="0" applyNumberFormat="1" applyFont="1" applyFill="1" applyBorder="1" applyAlignment="1">
      <alignment horizontal="center" vertical="center"/>
    </xf>
    <xf numFmtId="217" fontId="6" fillId="0" borderId="33" xfId="0" applyNumberFormat="1" applyFont="1" applyFill="1" applyBorder="1" applyAlignment="1">
      <alignment horizontal="center" vertical="center"/>
    </xf>
    <xf numFmtId="217" fontId="6" fillId="0" borderId="30" xfId="0" applyNumberFormat="1" applyFont="1" applyFill="1" applyBorder="1" applyAlignment="1" applyProtection="1">
      <alignment horizontal="center" vertical="center"/>
      <protection/>
    </xf>
    <xf numFmtId="217" fontId="6" fillId="0" borderId="34" xfId="0" applyNumberFormat="1" applyFont="1" applyFill="1" applyBorder="1" applyAlignment="1" applyProtection="1">
      <alignment horizontal="center" vertical="center"/>
      <protection/>
    </xf>
    <xf numFmtId="217" fontId="6" fillId="0" borderId="34" xfId="0" applyNumberFormat="1" applyFont="1" applyFill="1" applyBorder="1" applyAlignment="1">
      <alignment horizontal="center" vertical="center"/>
    </xf>
    <xf numFmtId="217" fontId="6" fillId="0" borderId="35" xfId="0" applyNumberFormat="1" applyFont="1" applyFill="1" applyBorder="1" applyAlignment="1">
      <alignment horizontal="center" vertical="center"/>
    </xf>
    <xf numFmtId="217" fontId="6" fillId="0" borderId="22" xfId="0" applyNumberFormat="1" applyFont="1" applyFill="1" applyBorder="1" applyAlignment="1">
      <alignment horizontal="center" vertical="center"/>
    </xf>
    <xf numFmtId="217" fontId="6" fillId="0" borderId="36" xfId="0" applyNumberFormat="1" applyFont="1" applyFill="1" applyBorder="1" applyAlignment="1">
      <alignment horizontal="center" vertical="center"/>
    </xf>
    <xf numFmtId="217" fontId="6" fillId="0" borderId="37" xfId="0" applyNumberFormat="1" applyFont="1" applyFill="1" applyBorder="1" applyAlignment="1">
      <alignment horizontal="center" vertical="center"/>
    </xf>
    <xf numFmtId="217" fontId="6" fillId="0" borderId="38" xfId="0" applyNumberFormat="1" applyFont="1" applyFill="1" applyBorder="1" applyAlignment="1">
      <alignment horizontal="center" vertical="center"/>
    </xf>
    <xf numFmtId="217" fontId="6" fillId="0" borderId="39" xfId="0" applyNumberFormat="1" applyFont="1" applyFill="1" applyBorder="1" applyAlignment="1">
      <alignment horizontal="center" vertical="center"/>
    </xf>
    <xf numFmtId="217" fontId="8" fillId="0" borderId="27" xfId="0" applyNumberFormat="1" applyFont="1" applyFill="1" applyBorder="1" applyAlignment="1">
      <alignment horizontal="center" vertical="center"/>
    </xf>
    <xf numFmtId="217" fontId="6" fillId="0" borderId="40" xfId="0" applyNumberFormat="1" applyFont="1" applyFill="1" applyBorder="1" applyAlignment="1">
      <alignment horizontal="center" vertical="center"/>
    </xf>
    <xf numFmtId="219" fontId="6" fillId="0" borderId="17" xfId="0" applyNumberFormat="1" applyFont="1" applyFill="1" applyBorder="1" applyAlignment="1">
      <alignment horizontal="center" vertical="center"/>
    </xf>
    <xf numFmtId="217" fontId="6" fillId="32" borderId="27" xfId="0" applyNumberFormat="1" applyFont="1" applyFill="1" applyBorder="1" applyAlignment="1">
      <alignment horizontal="center" vertical="center"/>
    </xf>
    <xf numFmtId="217" fontId="6" fillId="32" borderId="37" xfId="0" applyNumberFormat="1" applyFont="1" applyFill="1" applyBorder="1" applyAlignment="1">
      <alignment horizontal="center" vertical="center"/>
    </xf>
    <xf numFmtId="217" fontId="6" fillId="0" borderId="0" xfId="0" applyNumberFormat="1" applyFont="1" applyFill="1" applyAlignment="1">
      <alignment horizontal="left"/>
    </xf>
    <xf numFmtId="217" fontId="6" fillId="0" borderId="0" xfId="0" applyNumberFormat="1" applyFont="1" applyFill="1" applyAlignment="1">
      <alignment wrapText="1"/>
    </xf>
    <xf numFmtId="2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 quotePrefix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/>
    </xf>
    <xf numFmtId="0" fontId="6" fillId="0" borderId="21" xfId="0" applyNumberFormat="1" applyFont="1" applyFill="1" applyBorder="1" applyAlignment="1" quotePrefix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 quotePrefix="1">
      <alignment vertical="center"/>
    </xf>
    <xf numFmtId="217" fontId="6" fillId="0" borderId="19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217" fontId="6" fillId="0" borderId="17" xfId="45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 wrapText="1" readingOrder="1"/>
    </xf>
    <xf numFmtId="0" fontId="6" fillId="0" borderId="17" xfId="0" applyNumberFormat="1" applyFont="1" applyFill="1" applyBorder="1" applyAlignment="1">
      <alignment horizontal="center" vertical="center" wrapText="1" readingOrder="1"/>
    </xf>
    <xf numFmtId="0" fontId="6" fillId="0" borderId="25" xfId="0" applyNumberFormat="1" applyFont="1" applyFill="1" applyBorder="1" applyAlignment="1">
      <alignment horizontal="center" vertical="center" wrapText="1" readingOrder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0" fontId="6" fillId="0" borderId="43" xfId="0" applyNumberFormat="1" applyFont="1" applyFill="1" applyBorder="1" applyAlignment="1">
      <alignment horizontal="center" vertical="center" wrapText="1" readingOrder="1"/>
    </xf>
    <xf numFmtId="0" fontId="6" fillId="0" borderId="32" xfId="0" applyNumberFormat="1" applyFont="1" applyFill="1" applyBorder="1" applyAlignment="1">
      <alignment horizontal="center" vertical="center" wrapText="1" readingOrder="1"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219" fontId="6" fillId="0" borderId="42" xfId="0" applyNumberFormat="1" applyFont="1" applyFill="1" applyBorder="1" applyAlignment="1">
      <alignment horizontal="center" vertical="center"/>
    </xf>
    <xf numFmtId="219" fontId="6" fillId="0" borderId="35" xfId="0" applyNumberFormat="1" applyFont="1" applyFill="1" applyBorder="1" applyAlignment="1">
      <alignment horizontal="center" vertical="center"/>
    </xf>
    <xf numFmtId="219" fontId="6" fillId="0" borderId="40" xfId="0" applyNumberFormat="1" applyFont="1" applyFill="1" applyBorder="1" applyAlignment="1">
      <alignment horizontal="center" vertical="center"/>
    </xf>
    <xf numFmtId="217" fontId="6" fillId="32" borderId="35" xfId="0" applyNumberFormat="1" applyFont="1" applyFill="1" applyBorder="1" applyAlignment="1">
      <alignment horizontal="center" vertical="center"/>
    </xf>
    <xf numFmtId="219" fontId="6" fillId="32" borderId="1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211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10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4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Continuous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211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/>
    </xf>
    <xf numFmtId="0" fontId="10" fillId="0" borderId="42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Continuous" vertical="center" wrapText="1"/>
    </xf>
    <xf numFmtId="0" fontId="6" fillId="0" borderId="58" xfId="0" applyFont="1" applyFill="1" applyBorder="1" applyAlignment="1">
      <alignment horizontal="centerContinuous" vertical="center" wrapText="1"/>
    </xf>
    <xf numFmtId="0" fontId="11" fillId="0" borderId="0" xfId="0" applyFont="1" applyFill="1" applyAlignment="1">
      <alignment/>
    </xf>
    <xf numFmtId="0" fontId="10" fillId="0" borderId="59" xfId="0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/>
    </xf>
    <xf numFmtId="217" fontId="10" fillId="0" borderId="32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top" wrapText="1"/>
    </xf>
    <xf numFmtId="217" fontId="6" fillId="0" borderId="62" xfId="0" applyNumberFormat="1" applyFont="1" applyFill="1" applyBorder="1" applyAlignment="1">
      <alignment horizontal="center" vertical="center"/>
    </xf>
    <xf numFmtId="217" fontId="6" fillId="0" borderId="1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217" fontId="10" fillId="0" borderId="62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vertical="top" wrapText="1"/>
    </xf>
    <xf numFmtId="49" fontId="21" fillId="0" borderId="17" xfId="0" applyNumberFormat="1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vertical="top" wrapText="1"/>
    </xf>
    <xf numFmtId="49" fontId="15" fillId="0" borderId="17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vertical="top" wrapText="1"/>
    </xf>
    <xf numFmtId="217" fontId="6" fillId="0" borderId="5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vertical="top" wrapText="1"/>
    </xf>
    <xf numFmtId="49" fontId="23" fillId="0" borderId="17" xfId="0" applyNumberFormat="1" applyFont="1" applyFill="1" applyBorder="1" applyAlignment="1">
      <alignment vertical="top" wrapText="1"/>
    </xf>
    <xf numFmtId="217" fontId="8" fillId="0" borderId="3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wrapText="1"/>
    </xf>
    <xf numFmtId="0" fontId="15" fillId="0" borderId="17" xfId="0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6" fillId="0" borderId="17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59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6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top"/>
    </xf>
    <xf numFmtId="210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10" fillId="0" borderId="4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217" fontId="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210" fontId="14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Continuous" wrapText="1"/>
    </xf>
    <xf numFmtId="0" fontId="10" fillId="0" borderId="0" xfId="0" applyFont="1" applyFill="1" applyAlignment="1">
      <alignment/>
    </xf>
    <xf numFmtId="0" fontId="6" fillId="3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64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Continuous" wrapText="1"/>
    </xf>
    <xf numFmtId="0" fontId="6" fillId="0" borderId="40" xfId="0" applyFont="1" applyFill="1" applyBorder="1" applyAlignment="1">
      <alignment horizontal="centerContinuous" wrapText="1"/>
    </xf>
    <xf numFmtId="0" fontId="6" fillId="0" borderId="65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0" fontId="10" fillId="0" borderId="29" xfId="0" applyFont="1" applyFill="1" applyBorder="1" applyAlignment="1">
      <alignment horizontal="center" wrapText="1"/>
    </xf>
    <xf numFmtId="217" fontId="10" fillId="0" borderId="35" xfId="0" applyNumberFormat="1" applyFont="1" applyFill="1" applyBorder="1" applyAlignment="1">
      <alignment horizontal="center" vertical="center" wrapText="1"/>
    </xf>
    <xf numFmtId="217" fontId="14" fillId="0" borderId="17" xfId="0" applyNumberFormat="1" applyFont="1" applyFill="1" applyBorder="1" applyAlignment="1">
      <alignment horizontal="right" wrapText="1"/>
    </xf>
    <xf numFmtId="219" fontId="14" fillId="0" borderId="17" xfId="0" applyNumberFormat="1" applyFont="1" applyFill="1" applyBorder="1" applyAlignment="1">
      <alignment horizontal="center" vertical="center" wrapText="1"/>
    </xf>
    <xf numFmtId="217" fontId="14" fillId="0" borderId="17" xfId="0" applyNumberFormat="1" applyFont="1" applyFill="1" applyBorder="1" applyAlignment="1">
      <alignment wrapText="1"/>
    </xf>
    <xf numFmtId="219" fontId="14" fillId="0" borderId="17" xfId="0" applyNumberFormat="1" applyFont="1" applyFill="1" applyBorder="1" applyAlignment="1">
      <alignment wrapText="1"/>
    </xf>
    <xf numFmtId="217" fontId="6" fillId="32" borderId="0" xfId="0" applyNumberFormat="1" applyFont="1" applyFill="1" applyAlignment="1">
      <alignment wrapText="1"/>
    </xf>
    <xf numFmtId="0" fontId="9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right" wrapText="1"/>
    </xf>
    <xf numFmtId="14" fontId="7" fillId="0" borderId="0" xfId="0" applyNumberFormat="1" applyFont="1" applyFill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/>
    </xf>
    <xf numFmtId="0" fontId="15" fillId="0" borderId="33" xfId="0" applyFont="1" applyFill="1" applyBorder="1" applyAlignment="1">
      <alignment horizontal="center" wrapText="1"/>
    </xf>
    <xf numFmtId="0" fontId="10" fillId="0" borderId="67" xfId="0" applyFont="1" applyFill="1" applyBorder="1" applyAlignment="1">
      <alignment/>
    </xf>
    <xf numFmtId="217" fontId="10" fillId="0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43" xfId="0" applyFont="1" applyFill="1" applyBorder="1" applyAlignment="1">
      <alignment/>
    </xf>
    <xf numFmtId="0" fontId="14" fillId="0" borderId="38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/>
    </xf>
    <xf numFmtId="217" fontId="10" fillId="0" borderId="38" xfId="0" applyNumberFormat="1" applyFont="1" applyFill="1" applyBorder="1" applyAlignment="1">
      <alignment horizontal="center" vertical="center"/>
    </xf>
    <xf numFmtId="217" fontId="10" fillId="0" borderId="48" xfId="0" applyNumberFormat="1" applyFont="1" applyFill="1" applyBorder="1" applyAlignment="1">
      <alignment horizontal="center" vertical="center"/>
    </xf>
    <xf numFmtId="217" fontId="10" fillId="0" borderId="68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15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9" fillId="0" borderId="32" xfId="0" applyFont="1" applyFill="1" applyBorder="1" applyAlignment="1">
      <alignment vertical="center"/>
    </xf>
    <xf numFmtId="0" fontId="17" fillId="0" borderId="27" xfId="0" applyFont="1" applyFill="1" applyBorder="1" applyAlignment="1">
      <alignment wrapText="1"/>
    </xf>
    <xf numFmtId="0" fontId="14" fillId="0" borderId="38" xfId="0" applyFont="1" applyFill="1" applyBorder="1" applyAlignment="1">
      <alignment horizontal="left" wrapText="1"/>
    </xf>
    <xf numFmtId="217" fontId="6" fillId="0" borderId="27" xfId="0" applyNumberFormat="1" applyFont="1" applyFill="1" applyBorder="1" applyAlignment="1">
      <alignment horizontal="center" vertical="center" wrapText="1"/>
    </xf>
    <xf numFmtId="217" fontId="6" fillId="0" borderId="69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wrapText="1"/>
    </xf>
    <xf numFmtId="217" fontId="6" fillId="0" borderId="13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wrapText="1"/>
    </xf>
    <xf numFmtId="217" fontId="6" fillId="0" borderId="69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/>
    </xf>
    <xf numFmtId="49" fontId="14" fillId="0" borderId="28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wrapText="1"/>
    </xf>
    <xf numFmtId="0" fontId="25" fillId="0" borderId="0" xfId="0" applyFont="1" applyAlignment="1">
      <alignment/>
    </xf>
    <xf numFmtId="49" fontId="15" fillId="0" borderId="28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wrapText="1"/>
    </xf>
    <xf numFmtId="49" fontId="15" fillId="0" borderId="67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/>
    </xf>
    <xf numFmtId="0" fontId="23" fillId="0" borderId="30" xfId="0" applyFont="1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217" fontId="6" fillId="0" borderId="70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/>
    </xf>
    <xf numFmtId="0" fontId="23" fillId="0" borderId="22" xfId="0" applyFont="1" applyFill="1" applyBorder="1" applyAlignment="1">
      <alignment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/>
    </xf>
    <xf numFmtId="0" fontId="17" fillId="0" borderId="35" xfId="0" applyFont="1" applyFill="1" applyBorder="1" applyAlignment="1">
      <alignment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/>
    </xf>
    <xf numFmtId="0" fontId="14" fillId="0" borderId="57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 wrapText="1"/>
    </xf>
    <xf numFmtId="217" fontId="6" fillId="0" borderId="51" xfId="0" applyNumberFormat="1" applyFont="1" applyFill="1" applyBorder="1" applyAlignment="1">
      <alignment horizontal="center" vertical="center" wrapText="1"/>
    </xf>
    <xf numFmtId="217" fontId="6" fillId="0" borderId="71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wrapText="1"/>
    </xf>
    <xf numFmtId="217" fontId="10" fillId="0" borderId="35" xfId="0" applyNumberFormat="1" applyFont="1" applyFill="1" applyBorder="1" applyAlignment="1">
      <alignment horizontal="center" vertical="center"/>
    </xf>
    <xf numFmtId="217" fontId="10" fillId="0" borderId="72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wrapText="1"/>
    </xf>
    <xf numFmtId="49" fontId="9" fillId="0" borderId="39" xfId="0" applyNumberFormat="1" applyFont="1" applyFill="1" applyBorder="1" applyAlignment="1">
      <alignment horizontal="center" vertical="center" wrapText="1"/>
    </xf>
    <xf numFmtId="217" fontId="10" fillId="0" borderId="48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217" fontId="10" fillId="0" borderId="73" xfId="0" applyNumberFormat="1" applyFont="1" applyFill="1" applyBorder="1" applyAlignment="1">
      <alignment horizontal="center" vertical="center"/>
    </xf>
    <xf numFmtId="217" fontId="10" fillId="0" borderId="38" xfId="0" applyNumberFormat="1" applyFont="1" applyFill="1" applyBorder="1" applyAlignment="1">
      <alignment horizontal="center" vertical="center" wrapText="1"/>
    </xf>
    <xf numFmtId="217" fontId="10" fillId="0" borderId="68" xfId="0" applyNumberFormat="1" applyFont="1" applyFill="1" applyBorder="1" applyAlignment="1">
      <alignment horizontal="center" vertical="center" wrapText="1"/>
    </xf>
    <xf numFmtId="217" fontId="6" fillId="0" borderId="15" xfId="0" applyNumberFormat="1" applyFont="1" applyFill="1" applyBorder="1" applyAlignment="1">
      <alignment horizontal="center" vertical="center" wrapText="1"/>
    </xf>
    <xf numFmtId="217" fontId="6" fillId="0" borderId="26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/>
    </xf>
    <xf numFmtId="0" fontId="15" fillId="0" borderId="35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/>
    </xf>
    <xf numFmtId="0" fontId="13" fillId="0" borderId="59" xfId="0" applyFont="1" applyFill="1" applyBorder="1" applyAlignment="1">
      <alignment horizontal="center"/>
    </xf>
    <xf numFmtId="217" fontId="10" fillId="0" borderId="57" xfId="0" applyNumberFormat="1" applyFont="1" applyFill="1" applyBorder="1" applyAlignment="1">
      <alignment horizontal="center" vertical="center"/>
    </xf>
    <xf numFmtId="217" fontId="10" fillId="0" borderId="51" xfId="0" applyNumberFormat="1" applyFont="1" applyFill="1" applyBorder="1" applyAlignment="1">
      <alignment horizontal="center" vertical="center"/>
    </xf>
    <xf numFmtId="217" fontId="10" fillId="0" borderId="7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  <xf numFmtId="217" fontId="6" fillId="0" borderId="48" xfId="0" applyNumberFormat="1" applyFont="1" applyFill="1" applyBorder="1" applyAlignment="1">
      <alignment horizontal="center" vertical="center"/>
    </xf>
    <xf numFmtId="217" fontId="6" fillId="0" borderId="68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14" fillId="0" borderId="57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217" fontId="6" fillId="0" borderId="49" xfId="0" applyNumberFormat="1" applyFont="1" applyFill="1" applyBorder="1" applyAlignment="1">
      <alignment horizontal="center" vertical="center" wrapText="1"/>
    </xf>
    <xf numFmtId="217" fontId="6" fillId="0" borderId="62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217" fontId="6" fillId="0" borderId="74" xfId="0" applyNumberFormat="1" applyFont="1" applyFill="1" applyBorder="1" applyAlignment="1">
      <alignment horizontal="center" vertical="center"/>
    </xf>
    <xf numFmtId="217" fontId="6" fillId="0" borderId="43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 quotePrefix="1">
      <alignment horizontal="center" vertical="center"/>
    </xf>
    <xf numFmtId="217" fontId="6" fillId="0" borderId="20" xfId="0" applyNumberFormat="1" applyFont="1" applyFill="1" applyBorder="1" applyAlignment="1">
      <alignment horizontal="center" vertical="center" wrapText="1"/>
    </xf>
    <xf numFmtId="217" fontId="6" fillId="0" borderId="20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center" vertical="center"/>
    </xf>
    <xf numFmtId="49" fontId="11" fillId="0" borderId="17" xfId="0" applyNumberFormat="1" applyFont="1" applyFill="1" applyBorder="1" applyAlignment="1">
      <alignment horizontal="left" vertical="top" wrapText="1"/>
    </xf>
    <xf numFmtId="217" fontId="6" fillId="0" borderId="11" xfId="0" applyNumberFormat="1" applyFont="1" applyFill="1" applyBorder="1" applyAlignment="1">
      <alignment horizontal="center" vertical="center"/>
    </xf>
    <xf numFmtId="219" fontId="6" fillId="0" borderId="14" xfId="0" applyNumberFormat="1" applyFont="1" applyFill="1" applyBorder="1" applyAlignment="1">
      <alignment/>
    </xf>
    <xf numFmtId="217" fontId="14" fillId="0" borderId="0" xfId="0" applyNumberFormat="1" applyFont="1" applyFill="1" applyAlignment="1">
      <alignment/>
    </xf>
    <xf numFmtId="0" fontId="10" fillId="0" borderId="23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10" fillId="0" borderId="25" xfId="0" applyNumberFormat="1" applyFont="1" applyFill="1" applyBorder="1" applyAlignment="1">
      <alignment horizontal="left" vertical="center" wrapText="1" readingOrder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0" fontId="9" fillId="0" borderId="45" xfId="0" applyNumberFormat="1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left" vertical="center" wrapText="1" readingOrder="1"/>
    </xf>
    <xf numFmtId="217" fontId="5" fillId="0" borderId="35" xfId="0" applyNumberFormat="1" applyFont="1" applyFill="1" applyBorder="1" applyAlignment="1">
      <alignment horizontal="center" vertical="center"/>
    </xf>
    <xf numFmtId="217" fontId="5" fillId="0" borderId="17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left" vertical="center" wrapText="1" readingOrder="1"/>
    </xf>
    <xf numFmtId="0" fontId="6" fillId="0" borderId="32" xfId="0" applyNumberFormat="1" applyFont="1" applyFill="1" applyBorder="1" applyAlignment="1">
      <alignment horizontal="left" vertical="center" wrapText="1" readingOrder="1"/>
    </xf>
    <xf numFmtId="217" fontId="8" fillId="0" borderId="32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left" vertical="center" wrapText="1" readingOrder="1"/>
    </xf>
    <xf numFmtId="217" fontId="8" fillId="0" borderId="3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 readingOrder="1"/>
    </xf>
    <xf numFmtId="0" fontId="6" fillId="0" borderId="43" xfId="0" applyNumberFormat="1" applyFont="1" applyFill="1" applyBorder="1" applyAlignment="1">
      <alignment horizontal="left" vertical="center" wrapText="1" readingOrder="1"/>
    </xf>
    <xf numFmtId="217" fontId="8" fillId="0" borderId="14" xfId="0" applyNumberFormat="1" applyFont="1" applyFill="1" applyBorder="1" applyAlignment="1">
      <alignment horizontal="center" vertical="center"/>
    </xf>
    <xf numFmtId="217" fontId="8" fillId="0" borderId="63" xfId="0" applyNumberFormat="1" applyFont="1" applyFill="1" applyBorder="1" applyAlignment="1">
      <alignment horizontal="center" vertical="center"/>
    </xf>
    <xf numFmtId="217" fontId="8" fillId="0" borderId="30" xfId="0" applyNumberFormat="1" applyFont="1" applyFill="1" applyBorder="1" applyAlignment="1">
      <alignment horizontal="center" vertical="center"/>
    </xf>
    <xf numFmtId="217" fontId="8" fillId="0" borderId="34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left" vertical="center" wrapText="1" readingOrder="1"/>
    </xf>
    <xf numFmtId="217" fontId="5" fillId="0" borderId="27" xfId="0" applyNumberFormat="1" applyFont="1" applyFill="1" applyBorder="1" applyAlignment="1">
      <alignment horizontal="center" vertical="center"/>
    </xf>
    <xf numFmtId="217" fontId="5" fillId="0" borderId="3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center" wrapText="1"/>
    </xf>
    <xf numFmtId="217" fontId="8" fillId="0" borderId="6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17" fontId="8" fillId="0" borderId="12" xfId="0" applyNumberFormat="1" applyFont="1" applyFill="1" applyBorder="1" applyAlignment="1">
      <alignment horizontal="center" vertical="center"/>
    </xf>
    <xf numFmtId="217" fontId="8" fillId="0" borderId="58" xfId="0" applyNumberFormat="1" applyFont="1" applyFill="1" applyBorder="1" applyAlignment="1">
      <alignment horizontal="center" vertical="center"/>
    </xf>
    <xf numFmtId="217" fontId="8" fillId="0" borderId="43" xfId="0" applyNumberFormat="1" applyFont="1" applyFill="1" applyBorder="1" applyAlignment="1">
      <alignment horizontal="center" vertical="center"/>
    </xf>
    <xf numFmtId="217" fontId="8" fillId="0" borderId="38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217" fontId="5" fillId="0" borderId="34" xfId="0" applyNumberFormat="1" applyFont="1" applyFill="1" applyBorder="1" applyAlignment="1">
      <alignment horizontal="center" vertical="center"/>
    </xf>
    <xf numFmtId="217" fontId="8" fillId="0" borderId="74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left" vertical="center" wrapText="1"/>
    </xf>
    <xf numFmtId="217" fontId="8" fillId="32" borderId="27" xfId="0" applyNumberFormat="1" applyFont="1" applyFill="1" applyBorder="1" applyAlignment="1">
      <alignment horizontal="center" vertical="center"/>
    </xf>
    <xf numFmtId="217" fontId="5" fillId="32" borderId="17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top" wrapText="1"/>
    </xf>
    <xf numFmtId="217" fontId="5" fillId="0" borderId="30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left" vertical="center" wrapText="1" readingOrder="1"/>
    </xf>
    <xf numFmtId="0" fontId="10" fillId="0" borderId="17" xfId="0" applyNumberFormat="1" applyFont="1" applyFill="1" applyBorder="1" applyAlignment="1">
      <alignment horizontal="left" vertical="center" wrapText="1" readingOrder="1"/>
    </xf>
    <xf numFmtId="0" fontId="10" fillId="0" borderId="39" xfId="0" applyNumberFormat="1" applyFont="1" applyFill="1" applyBorder="1" applyAlignment="1">
      <alignment horizontal="left" vertical="center" wrapText="1" readingOrder="1"/>
    </xf>
    <xf numFmtId="217" fontId="8" fillId="0" borderId="37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217" fontId="5" fillId="0" borderId="36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217" fontId="8" fillId="0" borderId="42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217" fontId="8" fillId="0" borderId="6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 wrapText="1" readingOrder="1"/>
    </xf>
    <xf numFmtId="0" fontId="13" fillId="0" borderId="5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217" fontId="6" fillId="0" borderId="0" xfId="0" applyNumberFormat="1" applyFont="1" applyAlignment="1">
      <alignment/>
    </xf>
    <xf numFmtId="217" fontId="6" fillId="0" borderId="0" xfId="0" applyNumberFormat="1" applyFont="1" applyFill="1" applyAlignment="1">
      <alignment vertical="center"/>
    </xf>
    <xf numFmtId="0" fontId="18" fillId="0" borderId="0" xfId="0" applyFont="1" applyAlignment="1">
      <alignment/>
    </xf>
    <xf numFmtId="217" fontId="8" fillId="32" borderId="17" xfId="0" applyNumberFormat="1" applyFont="1" applyFill="1" applyBorder="1" applyAlignment="1">
      <alignment horizontal="center" vertical="center"/>
    </xf>
    <xf numFmtId="217" fontId="8" fillId="0" borderId="21" xfId="0" applyNumberFormat="1" applyFont="1" applyFill="1" applyBorder="1" applyAlignment="1">
      <alignment horizontal="center" vertical="center"/>
    </xf>
    <xf numFmtId="217" fontId="5" fillId="0" borderId="2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217" fontId="19" fillId="0" borderId="32" xfId="0" applyNumberFormat="1" applyFont="1" applyFill="1" applyBorder="1" applyAlignment="1">
      <alignment horizontal="center" vertical="center"/>
    </xf>
    <xf numFmtId="217" fontId="19" fillId="0" borderId="27" xfId="0" applyNumberFormat="1" applyFont="1" applyFill="1" applyBorder="1" applyAlignment="1">
      <alignment horizontal="center" vertical="center"/>
    </xf>
    <xf numFmtId="217" fontId="28" fillId="0" borderId="62" xfId="0" applyNumberFormat="1" applyFont="1" applyFill="1" applyBorder="1" applyAlignment="1">
      <alignment horizontal="center" vertical="center"/>
    </xf>
    <xf numFmtId="217" fontId="19" fillId="0" borderId="13" xfId="0" applyNumberFormat="1" applyFont="1" applyFill="1" applyBorder="1" applyAlignment="1">
      <alignment horizontal="center" vertical="center"/>
    </xf>
    <xf numFmtId="217" fontId="19" fillId="0" borderId="17" xfId="0" applyNumberFormat="1" applyFont="1" applyFill="1" applyBorder="1" applyAlignment="1">
      <alignment horizontal="center" vertical="center"/>
    </xf>
    <xf numFmtId="217" fontId="29" fillId="0" borderId="27" xfId="0" applyNumberFormat="1" applyFont="1" applyFill="1" applyBorder="1" applyAlignment="1">
      <alignment horizontal="center" vertical="center"/>
    </xf>
    <xf numFmtId="217" fontId="29" fillId="0" borderId="28" xfId="0" applyNumberFormat="1" applyFont="1" applyFill="1" applyBorder="1" applyAlignment="1">
      <alignment horizontal="center" vertical="center"/>
    </xf>
    <xf numFmtId="217" fontId="19" fillId="0" borderId="6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17" fontId="19" fillId="0" borderId="28" xfId="0" applyNumberFormat="1" applyFont="1" applyFill="1" applyBorder="1" applyAlignment="1">
      <alignment horizontal="center" vertical="center"/>
    </xf>
    <xf numFmtId="217" fontId="19" fillId="0" borderId="22" xfId="0" applyNumberFormat="1" applyFont="1" applyFill="1" applyBorder="1" applyAlignment="1">
      <alignment horizontal="center" vertical="center"/>
    </xf>
    <xf numFmtId="217" fontId="19" fillId="0" borderId="37" xfId="0" applyNumberFormat="1" applyFont="1" applyFill="1" applyBorder="1" applyAlignment="1">
      <alignment horizontal="center" vertical="center"/>
    </xf>
    <xf numFmtId="217" fontId="19" fillId="0" borderId="12" xfId="0" applyNumberFormat="1" applyFont="1" applyFill="1" applyBorder="1" applyAlignment="1">
      <alignment horizontal="center" vertical="center"/>
    </xf>
    <xf numFmtId="217" fontId="29" fillId="0" borderId="32" xfId="0" applyNumberFormat="1" applyFont="1" applyFill="1" applyBorder="1" applyAlignment="1">
      <alignment horizontal="center" vertical="center"/>
    </xf>
    <xf numFmtId="217" fontId="29" fillId="0" borderId="17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217" fontId="19" fillId="0" borderId="57" xfId="0" applyNumberFormat="1" applyFont="1" applyFill="1" applyBorder="1" applyAlignment="1">
      <alignment horizontal="center" vertical="center"/>
    </xf>
    <xf numFmtId="219" fontId="19" fillId="0" borderId="17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17" fontId="19" fillId="0" borderId="35" xfId="0" applyNumberFormat="1" applyFont="1" applyFill="1" applyBorder="1" applyAlignment="1">
      <alignment horizontal="center" vertical="center"/>
    </xf>
    <xf numFmtId="219" fontId="19" fillId="32" borderId="17" xfId="0" applyNumberFormat="1" applyFont="1" applyFill="1" applyBorder="1" applyAlignment="1">
      <alignment horizontal="center"/>
    </xf>
    <xf numFmtId="217" fontId="28" fillId="0" borderId="27" xfId="0" applyNumberFormat="1" applyFont="1" applyFill="1" applyBorder="1" applyAlignment="1">
      <alignment horizontal="center" vertical="center"/>
    </xf>
    <xf numFmtId="217" fontId="28" fillId="0" borderId="13" xfId="0" applyNumberFormat="1" applyFont="1" applyFill="1" applyBorder="1" applyAlignment="1">
      <alignment horizontal="center" vertical="center"/>
    </xf>
    <xf numFmtId="217" fontId="28" fillId="0" borderId="17" xfId="0" applyNumberFormat="1" applyFont="1" applyFill="1" applyBorder="1" applyAlignment="1">
      <alignment horizontal="center" vertical="center"/>
    </xf>
    <xf numFmtId="217" fontId="29" fillId="0" borderId="35" xfId="0" applyNumberFormat="1" applyFont="1" applyFill="1" applyBorder="1" applyAlignment="1">
      <alignment horizontal="center" vertical="center"/>
    </xf>
    <xf numFmtId="217" fontId="19" fillId="0" borderId="61" xfId="0" applyNumberFormat="1" applyFont="1" applyFill="1" applyBorder="1" applyAlignment="1">
      <alignment horizontal="center" vertical="center"/>
    </xf>
    <xf numFmtId="217" fontId="19" fillId="0" borderId="75" xfId="0" applyNumberFormat="1" applyFont="1" applyFill="1" applyBorder="1" applyAlignment="1">
      <alignment horizontal="center" vertical="center"/>
    </xf>
    <xf numFmtId="217" fontId="30" fillId="0" borderId="62" xfId="0" applyNumberFormat="1" applyFont="1" applyFill="1" applyBorder="1" applyAlignment="1">
      <alignment horizontal="center" vertical="center"/>
    </xf>
    <xf numFmtId="217" fontId="30" fillId="0" borderId="13" xfId="0" applyNumberFormat="1" applyFont="1" applyFill="1" applyBorder="1" applyAlignment="1">
      <alignment horizontal="center" vertical="center"/>
    </xf>
    <xf numFmtId="217" fontId="30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top" wrapText="1"/>
    </xf>
    <xf numFmtId="219" fontId="6" fillId="0" borderId="17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 vertical="center" wrapText="1" readingOrder="1"/>
    </xf>
    <xf numFmtId="217" fontId="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49" fontId="7" fillId="0" borderId="0" xfId="0" applyNumberFormat="1" applyFont="1" applyFill="1" applyAlignment="1">
      <alignment horizont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17" fontId="6" fillId="0" borderId="0" xfId="0" applyNumberFormat="1" applyFont="1" applyFill="1" applyAlignment="1">
      <alignment horizontal="left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211" fontId="20" fillId="0" borderId="41" xfId="0" applyNumberFormat="1" applyFont="1" applyFill="1" applyBorder="1" applyAlignment="1">
      <alignment horizontal="center" vertical="center" wrapText="1"/>
    </xf>
    <xf numFmtId="211" fontId="20" fillId="0" borderId="17" xfId="0" applyNumberFormat="1" applyFont="1" applyFill="1" applyBorder="1" applyAlignment="1">
      <alignment horizontal="center" vertical="center" wrapText="1"/>
    </xf>
    <xf numFmtId="211" fontId="20" fillId="0" borderId="2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217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211" fontId="12" fillId="0" borderId="80" xfId="0" applyNumberFormat="1" applyFont="1" applyFill="1" applyBorder="1" applyAlignment="1">
      <alignment horizontal="center" vertical="center" textRotation="90" wrapText="1"/>
    </xf>
    <xf numFmtId="211" fontId="12" fillId="0" borderId="20" xfId="0" applyNumberFormat="1" applyFont="1" applyFill="1" applyBorder="1" applyAlignment="1">
      <alignment horizontal="center" vertical="center" textRotation="90" wrapText="1"/>
    </xf>
    <xf numFmtId="211" fontId="12" fillId="0" borderId="54" xfId="0" applyNumberFormat="1" applyFont="1" applyFill="1" applyBorder="1" applyAlignment="1">
      <alignment horizontal="center" vertical="center" textRotation="90" wrapText="1"/>
    </xf>
    <xf numFmtId="0" fontId="10" fillId="0" borderId="81" xfId="0" applyNumberFormat="1" applyFont="1" applyFill="1" applyBorder="1" applyAlignment="1">
      <alignment horizontal="center" vertical="center" wrapText="1" readingOrder="1"/>
    </xf>
    <xf numFmtId="0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0" fontId="10" fillId="0" borderId="82" xfId="0" applyFont="1" applyFill="1" applyBorder="1" applyAlignment="1">
      <alignment horizontal="center" vertical="center" textRotation="90" wrapText="1"/>
    </xf>
    <xf numFmtId="0" fontId="10" fillId="0" borderId="83" xfId="0" applyFont="1" applyFill="1" applyBorder="1" applyAlignment="1">
      <alignment horizontal="center" vertical="center" textRotation="90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2" fillId="0" borderId="80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54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3"/>
  <sheetViews>
    <sheetView zoomScalePageLayoutView="0" workbookViewId="0" topLeftCell="A1">
      <selection activeCell="B11" sqref="B11"/>
    </sheetView>
  </sheetViews>
  <sheetFormatPr defaultColWidth="9.140625" defaultRowHeight="140.25" customHeight="1"/>
  <cols>
    <col min="1" max="1" width="6.7109375" style="2" customWidth="1"/>
    <col min="2" max="2" width="42.421875" style="1" customWidth="1"/>
    <col min="3" max="3" width="7.57421875" style="2" customWidth="1"/>
    <col min="4" max="4" width="16.7109375" style="3" customWidth="1"/>
    <col min="5" max="5" width="15.7109375" style="2" customWidth="1"/>
    <col min="6" max="6" width="19.00390625" style="2" customWidth="1"/>
    <col min="7" max="7" width="16.8515625" style="3" customWidth="1"/>
    <col min="8" max="8" width="13.57421875" style="2" customWidth="1"/>
    <col min="9" max="9" width="19.421875" style="2" customWidth="1"/>
    <col min="10" max="10" width="15.7109375" style="3" customWidth="1"/>
    <col min="11" max="11" width="10.140625" style="3" bestFit="1" customWidth="1"/>
    <col min="12" max="16384" width="9.140625" style="3" customWidth="1"/>
  </cols>
  <sheetData>
    <row r="1" spans="8:10" ht="72.75" customHeight="1">
      <c r="H1" s="511" t="s">
        <v>889</v>
      </c>
      <c r="I1" s="511"/>
      <c r="J1" s="511"/>
    </row>
    <row r="2" spans="8:10" ht="72" customHeight="1" hidden="1">
      <c r="H2" s="511"/>
      <c r="I2" s="511"/>
      <c r="J2" s="511"/>
    </row>
    <row r="3" spans="1:10" ht="21.75" customHeight="1">
      <c r="A3" s="3"/>
      <c r="B3" s="512" t="s">
        <v>138</v>
      </c>
      <c r="C3" s="513"/>
      <c r="D3" s="513"/>
      <c r="E3" s="513"/>
      <c r="F3" s="513"/>
      <c r="G3" s="513"/>
      <c r="H3" s="513"/>
      <c r="I3" s="513"/>
      <c r="J3" s="513"/>
    </row>
    <row r="4" spans="1:10" ht="30.75" customHeight="1">
      <c r="A4" s="3"/>
      <c r="B4" s="514" t="s">
        <v>885</v>
      </c>
      <c r="C4" s="514"/>
      <c r="D4" s="514"/>
      <c r="E4" s="514"/>
      <c r="F4" s="514"/>
      <c r="G4" s="514"/>
      <c r="H4" s="514"/>
      <c r="I4" s="514"/>
      <c r="J4" s="514"/>
    </row>
    <row r="5" spans="1:10" ht="18.75" customHeight="1" thickBot="1">
      <c r="A5" s="3"/>
      <c r="B5" s="3"/>
      <c r="C5" s="3"/>
      <c r="E5" s="3"/>
      <c r="F5" s="3"/>
      <c r="H5" s="3"/>
      <c r="I5" s="510" t="s">
        <v>147</v>
      </c>
      <c r="J5" s="510"/>
    </row>
    <row r="6" spans="1:10" ht="36" customHeight="1">
      <c r="A6" s="4"/>
      <c r="B6" s="371"/>
      <c r="C6" s="523" t="s">
        <v>139</v>
      </c>
      <c r="D6" s="523"/>
      <c r="E6" s="523"/>
      <c r="F6" s="523"/>
      <c r="G6" s="517" t="s">
        <v>145</v>
      </c>
      <c r="H6" s="518"/>
      <c r="I6" s="518"/>
      <c r="J6" s="519"/>
    </row>
    <row r="7" spans="1:10" ht="27.75" customHeight="1">
      <c r="A7" s="515" t="s">
        <v>148</v>
      </c>
      <c r="B7" s="370" t="s">
        <v>86</v>
      </c>
      <c r="C7" s="10" t="s">
        <v>140</v>
      </c>
      <c r="D7" s="10" t="s">
        <v>141</v>
      </c>
      <c r="E7" s="10" t="s">
        <v>142</v>
      </c>
      <c r="F7" s="10"/>
      <c r="G7" s="520" t="s">
        <v>146</v>
      </c>
      <c r="H7" s="521"/>
      <c r="I7" s="521"/>
      <c r="J7" s="522"/>
    </row>
    <row r="8" spans="1:10" ht="36.75" customHeight="1" thickBot="1">
      <c r="A8" s="516"/>
      <c r="B8" s="372"/>
      <c r="C8" s="10"/>
      <c r="D8" s="10"/>
      <c r="E8" s="10" t="s">
        <v>143</v>
      </c>
      <c r="F8" s="10" t="s">
        <v>144</v>
      </c>
      <c r="G8" s="10">
        <v>1</v>
      </c>
      <c r="H8" s="10">
        <v>2</v>
      </c>
      <c r="I8" s="10">
        <v>3</v>
      </c>
      <c r="J8" s="10">
        <v>4</v>
      </c>
    </row>
    <row r="9" spans="1:10" s="2" customFormat="1" ht="39" customHeight="1">
      <c r="A9" s="87">
        <v>1</v>
      </c>
      <c r="B9" s="13">
        <v>2</v>
      </c>
      <c r="C9" s="376">
        <v>3</v>
      </c>
      <c r="D9" s="376">
        <v>4</v>
      </c>
      <c r="E9" s="376">
        <v>5</v>
      </c>
      <c r="F9" s="13">
        <v>6</v>
      </c>
      <c r="G9" s="376">
        <v>7</v>
      </c>
      <c r="H9" s="376">
        <v>8</v>
      </c>
      <c r="I9" s="13">
        <v>9</v>
      </c>
      <c r="J9" s="12">
        <v>10</v>
      </c>
    </row>
    <row r="10" spans="1:73" s="17" customFormat="1" ht="49.5" customHeight="1">
      <c r="A10" s="380" t="s">
        <v>793</v>
      </c>
      <c r="B10" s="381" t="s">
        <v>87</v>
      </c>
      <c r="C10" s="10"/>
      <c r="D10" s="25">
        <f aca="true" t="shared" si="0" ref="D10:J10">SUM(D11,D47,D66)</f>
        <v>3667678.3000000003</v>
      </c>
      <c r="E10" s="25">
        <f t="shared" si="0"/>
        <v>2643648.3000000003</v>
      </c>
      <c r="F10" s="25">
        <f t="shared" si="0"/>
        <v>1424030</v>
      </c>
      <c r="G10" s="25">
        <f t="shared" si="0"/>
        <v>1300091.9</v>
      </c>
      <c r="H10" s="25">
        <f t="shared" si="0"/>
        <v>2093872.7000000002</v>
      </c>
      <c r="I10" s="25">
        <f t="shared" si="0"/>
        <v>2881648.5000000005</v>
      </c>
      <c r="J10" s="25">
        <f t="shared" si="0"/>
        <v>3667678.3000000003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</row>
    <row r="11" spans="1:73" s="17" customFormat="1" ht="75" customHeight="1">
      <c r="A11" s="86" t="s">
        <v>794</v>
      </c>
      <c r="B11" s="24" t="s">
        <v>88</v>
      </c>
      <c r="C11" s="16">
        <v>7100</v>
      </c>
      <c r="D11" s="25">
        <f aca="true" t="shared" si="1" ref="D11:J11">SUM(D12,D16,D18,D38,D41)</f>
        <v>450413.10000000003</v>
      </c>
      <c r="E11" s="25">
        <f t="shared" si="1"/>
        <v>450413.10000000003</v>
      </c>
      <c r="F11" s="25">
        <f t="shared" si="1"/>
        <v>0</v>
      </c>
      <c r="G11" s="25">
        <f t="shared" si="1"/>
        <v>100429.5</v>
      </c>
      <c r="H11" s="25">
        <f t="shared" si="1"/>
        <v>221757.99999999997</v>
      </c>
      <c r="I11" s="25">
        <f t="shared" si="1"/>
        <v>337091.6</v>
      </c>
      <c r="J11" s="25">
        <f t="shared" si="1"/>
        <v>450413.10000000003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</row>
    <row r="12" spans="1:10" ht="67.5" customHeight="1">
      <c r="A12" s="377" t="s">
        <v>870</v>
      </c>
      <c r="B12" s="38" t="s">
        <v>89</v>
      </c>
      <c r="C12" s="28">
        <v>7131</v>
      </c>
      <c r="D12" s="26">
        <f>SUM(E12:F12)</f>
        <v>222995.90000000002</v>
      </c>
      <c r="E12" s="378">
        <f>SUM(E13:E14:E15)</f>
        <v>222995.90000000002</v>
      </c>
      <c r="F12" s="379" t="s">
        <v>797</v>
      </c>
      <c r="G12" s="378">
        <f>SUM(G13:G14:G15)</f>
        <v>50276.7</v>
      </c>
      <c r="H12" s="378">
        <f>SUM(H13:H14:H15)</f>
        <v>111042.79999999999</v>
      </c>
      <c r="I12" s="378">
        <f>SUM(I13:I14:I15)</f>
        <v>167864.2</v>
      </c>
      <c r="J12" s="378">
        <f>SUM(J13:J14:J15)</f>
        <v>222995.90000000002</v>
      </c>
    </row>
    <row r="13" spans="1:10" ht="60" customHeight="1">
      <c r="A13" s="77" t="s">
        <v>801</v>
      </c>
      <c r="B13" s="15" t="s">
        <v>90</v>
      </c>
      <c r="C13" s="16"/>
      <c r="D13" s="14">
        <f>SUM(E13:F13)</f>
        <v>0</v>
      </c>
      <c r="E13" s="14"/>
      <c r="F13" s="14" t="s">
        <v>797</v>
      </c>
      <c r="G13" s="17"/>
      <c r="H13" s="16"/>
      <c r="I13" s="16"/>
      <c r="J13" s="14"/>
    </row>
    <row r="14" spans="1:11" ht="47.25" customHeight="1">
      <c r="A14" s="78">
        <v>1112</v>
      </c>
      <c r="B14" s="15" t="s">
        <v>91</v>
      </c>
      <c r="C14" s="16"/>
      <c r="D14" s="14">
        <f>SUM(E14:F14)</f>
        <v>33365.8</v>
      </c>
      <c r="E14" s="14">
        <v>33365.8</v>
      </c>
      <c r="F14" s="14" t="s">
        <v>797</v>
      </c>
      <c r="G14" s="14">
        <v>7237.7</v>
      </c>
      <c r="H14" s="14">
        <v>16545.1</v>
      </c>
      <c r="I14" s="14">
        <v>25117.7</v>
      </c>
      <c r="J14" s="14">
        <v>33365.8</v>
      </c>
      <c r="K14" s="465"/>
    </row>
    <row r="15" spans="1:11" ht="47.25" customHeight="1">
      <c r="A15" s="79">
        <v>1113</v>
      </c>
      <c r="B15" s="20" t="s">
        <v>82</v>
      </c>
      <c r="C15" s="16"/>
      <c r="D15" s="14">
        <f>SUM(E15:F15)</f>
        <v>189630.1</v>
      </c>
      <c r="E15" s="23">
        <v>189630.1</v>
      </c>
      <c r="F15" s="23"/>
      <c r="G15" s="23">
        <v>43039</v>
      </c>
      <c r="H15" s="23">
        <v>94497.7</v>
      </c>
      <c r="I15" s="23">
        <v>142746.5</v>
      </c>
      <c r="J15" s="23">
        <v>189630.1</v>
      </c>
      <c r="K15" s="465"/>
    </row>
    <row r="16" spans="1:11" ht="39" customHeight="1">
      <c r="A16" s="79">
        <v>1120</v>
      </c>
      <c r="B16" s="21" t="s">
        <v>92</v>
      </c>
      <c r="C16" s="28">
        <v>7136</v>
      </c>
      <c r="D16" s="27">
        <f>SUM(D17)</f>
        <v>215202.5</v>
      </c>
      <c r="E16" s="27">
        <f>SUM(E17)</f>
        <v>215202.5</v>
      </c>
      <c r="F16" s="23" t="s">
        <v>797</v>
      </c>
      <c r="G16" s="27">
        <f>SUM(G17)</f>
        <v>46953.5</v>
      </c>
      <c r="H16" s="27">
        <f>SUM(H17)</f>
        <v>104307.9</v>
      </c>
      <c r="I16" s="27">
        <f>SUM(I17)</f>
        <v>160211.9</v>
      </c>
      <c r="J16" s="27">
        <f>SUM(J17)</f>
        <v>215202.5</v>
      </c>
      <c r="K16" s="465"/>
    </row>
    <row r="17" spans="1:11" ht="37.5" customHeight="1">
      <c r="A17" s="77" t="s">
        <v>802</v>
      </c>
      <c r="B17" s="15" t="s">
        <v>93</v>
      </c>
      <c r="C17" s="16"/>
      <c r="D17" s="14">
        <f>SUM(E17:F17)</f>
        <v>215202.5</v>
      </c>
      <c r="E17" s="14">
        <v>215202.5</v>
      </c>
      <c r="F17" s="14" t="s">
        <v>797</v>
      </c>
      <c r="G17" s="14">
        <v>46953.5</v>
      </c>
      <c r="H17" s="14">
        <v>104307.9</v>
      </c>
      <c r="I17" s="14">
        <v>160211.9</v>
      </c>
      <c r="J17" s="14">
        <v>215202.5</v>
      </c>
      <c r="K17" s="465"/>
    </row>
    <row r="18" spans="1:10" ht="118.5" customHeight="1">
      <c r="A18" s="80" t="s">
        <v>871</v>
      </c>
      <c r="B18" s="20" t="s">
        <v>83</v>
      </c>
      <c r="C18" s="28">
        <v>7145</v>
      </c>
      <c r="D18" s="23">
        <f aca="true" t="shared" si="2" ref="D18:D23">E18</f>
        <v>9714.7</v>
      </c>
      <c r="E18" s="23">
        <f>SUM(E19,E20,E21,E22,E23,E24,E25,E26,E27,E28,E29,E30,E31,E32,E33,E34,E35,E36,E37)</f>
        <v>9714.7</v>
      </c>
      <c r="F18" s="23" t="s">
        <v>797</v>
      </c>
      <c r="G18" s="23">
        <f>SUM(G19,G20,G21,G22,G23,G24,G25,G26,G27,G28,G29,G30,G31,G32,G33,G34,G35,G36,G37)</f>
        <v>2574.2999999999997</v>
      </c>
      <c r="H18" s="23">
        <f>SUM(H19,H20,H21,H22,H23,H24,H25,H26,H27,H28,H29,H30,H31,H32,H33,H34,H35,H36,H37)</f>
        <v>5157.3</v>
      </c>
      <c r="I18" s="23">
        <f>SUM(I19,I20,I21,I22,I23,I24,I25,I26,I27,I28,I29,I30,I31,I32,I33,I34,I35,I36,I37)</f>
        <v>7140.5</v>
      </c>
      <c r="J18" s="23">
        <f>SUM(J19,J20,J21,J22,J23,J24,J25,J26,J27,J28,J29,J30,J31,J32,J33,J34,J35,J36,J37)</f>
        <v>9714.7</v>
      </c>
    </row>
    <row r="19" spans="1:10" ht="77.25" customHeight="1">
      <c r="A19" s="80" t="s">
        <v>17</v>
      </c>
      <c r="B19" s="21" t="s">
        <v>18</v>
      </c>
      <c r="C19" s="22"/>
      <c r="D19" s="23">
        <f t="shared" si="2"/>
        <v>150</v>
      </c>
      <c r="E19" s="23">
        <v>150</v>
      </c>
      <c r="F19" s="23" t="s">
        <v>797</v>
      </c>
      <c r="G19" s="23">
        <v>37.5</v>
      </c>
      <c r="H19" s="23">
        <v>75</v>
      </c>
      <c r="I19" s="23">
        <v>112.5</v>
      </c>
      <c r="J19" s="23">
        <v>150</v>
      </c>
    </row>
    <row r="20" spans="1:10" ht="80.25" customHeight="1">
      <c r="A20" s="81" t="s">
        <v>19</v>
      </c>
      <c r="B20" s="24" t="s">
        <v>20</v>
      </c>
      <c r="C20" s="16"/>
      <c r="D20" s="14">
        <f t="shared" si="2"/>
        <v>50</v>
      </c>
      <c r="E20" s="14">
        <v>50</v>
      </c>
      <c r="F20" s="14" t="s">
        <v>797</v>
      </c>
      <c r="G20" s="23">
        <v>12.5</v>
      </c>
      <c r="H20" s="23">
        <v>25</v>
      </c>
      <c r="I20" s="23">
        <v>37.5</v>
      </c>
      <c r="J20" s="23">
        <v>50</v>
      </c>
    </row>
    <row r="21" spans="1:10" ht="56.25" customHeight="1">
      <c r="A21" s="81" t="s">
        <v>21</v>
      </c>
      <c r="B21" s="24" t="s">
        <v>22</v>
      </c>
      <c r="C21" s="16"/>
      <c r="D21" s="14">
        <f t="shared" si="2"/>
        <v>50</v>
      </c>
      <c r="E21" s="14">
        <v>50</v>
      </c>
      <c r="F21" s="14" t="s">
        <v>797</v>
      </c>
      <c r="G21" s="23">
        <v>12.5</v>
      </c>
      <c r="H21" s="23">
        <v>25</v>
      </c>
      <c r="I21" s="23">
        <v>37.5</v>
      </c>
      <c r="J21" s="23">
        <v>50</v>
      </c>
    </row>
    <row r="22" spans="1:10" ht="140.25" customHeight="1">
      <c r="A22" s="81" t="s">
        <v>23</v>
      </c>
      <c r="B22" s="24" t="s">
        <v>24</v>
      </c>
      <c r="C22" s="16"/>
      <c r="D22" s="14">
        <f t="shared" si="2"/>
        <v>3304</v>
      </c>
      <c r="E22" s="14">
        <v>3304</v>
      </c>
      <c r="F22" s="14" t="s">
        <v>797</v>
      </c>
      <c r="G22" s="23">
        <v>900</v>
      </c>
      <c r="H22" s="23">
        <v>1800</v>
      </c>
      <c r="I22" s="23">
        <v>2400</v>
      </c>
      <c r="J22" s="23">
        <v>3304</v>
      </c>
    </row>
    <row r="23" spans="1:10" ht="108.75" customHeight="1">
      <c r="A23" s="78">
        <v>11305</v>
      </c>
      <c r="B23" s="24" t="s">
        <v>26</v>
      </c>
      <c r="C23" s="16"/>
      <c r="D23" s="14">
        <f t="shared" si="2"/>
        <v>0</v>
      </c>
      <c r="E23" s="14"/>
      <c r="F23" s="14" t="s">
        <v>797</v>
      </c>
      <c r="G23" s="23"/>
      <c r="H23" s="23"/>
      <c r="I23" s="23"/>
      <c r="J23" s="23"/>
    </row>
    <row r="24" spans="1:10" ht="78.75" customHeight="1">
      <c r="A24" s="78">
        <v>11306</v>
      </c>
      <c r="B24" s="24" t="s">
        <v>0</v>
      </c>
      <c r="C24" s="16"/>
      <c r="D24" s="14">
        <f aca="true" t="shared" si="3" ref="D24:D37">E24</f>
        <v>0</v>
      </c>
      <c r="E24" s="14"/>
      <c r="F24" s="14" t="s">
        <v>797</v>
      </c>
      <c r="G24" s="23"/>
      <c r="H24" s="23"/>
      <c r="I24" s="23"/>
      <c r="J24" s="23"/>
    </row>
    <row r="25" spans="1:10" ht="140.25" customHeight="1">
      <c r="A25" s="78">
        <v>11307</v>
      </c>
      <c r="B25" s="24" t="s">
        <v>27</v>
      </c>
      <c r="C25" s="16"/>
      <c r="D25" s="14">
        <f t="shared" si="3"/>
        <v>4614.1</v>
      </c>
      <c r="E25" s="14">
        <v>4614.1</v>
      </c>
      <c r="F25" s="14" t="s">
        <v>797</v>
      </c>
      <c r="G25" s="23">
        <v>1226.1</v>
      </c>
      <c r="H25" s="23">
        <v>2461</v>
      </c>
      <c r="I25" s="23">
        <v>3396</v>
      </c>
      <c r="J25" s="23">
        <v>4614.1</v>
      </c>
    </row>
    <row r="26" spans="1:10" ht="103.5" customHeight="1">
      <c r="A26" s="79">
        <v>11308</v>
      </c>
      <c r="B26" s="24" t="s">
        <v>37</v>
      </c>
      <c r="C26" s="16"/>
      <c r="D26" s="14">
        <f t="shared" si="3"/>
        <v>0</v>
      </c>
      <c r="E26" s="14"/>
      <c r="F26" s="14" t="s">
        <v>797</v>
      </c>
      <c r="G26" s="23"/>
      <c r="H26" s="23"/>
      <c r="I26" s="23"/>
      <c r="J26" s="23"/>
    </row>
    <row r="27" spans="1:10" ht="103.5" customHeight="1">
      <c r="A27" s="79">
        <v>11309</v>
      </c>
      <c r="B27" s="24" t="s">
        <v>28</v>
      </c>
      <c r="C27" s="16"/>
      <c r="D27" s="14">
        <f t="shared" si="3"/>
        <v>604</v>
      </c>
      <c r="E27" s="14">
        <v>604</v>
      </c>
      <c r="F27" s="14" t="s">
        <v>797</v>
      </c>
      <c r="G27" s="23">
        <v>150</v>
      </c>
      <c r="H27" s="23">
        <v>300</v>
      </c>
      <c r="I27" s="23">
        <v>450</v>
      </c>
      <c r="J27" s="23">
        <v>604</v>
      </c>
    </row>
    <row r="28" spans="1:10" ht="140.25" customHeight="1">
      <c r="A28" s="79">
        <v>11310</v>
      </c>
      <c r="B28" s="21" t="s">
        <v>29</v>
      </c>
      <c r="C28" s="16"/>
      <c r="D28" s="14">
        <f t="shared" si="3"/>
        <v>0</v>
      </c>
      <c r="E28" s="14">
        <v>0</v>
      </c>
      <c r="F28" s="14" t="s">
        <v>797</v>
      </c>
      <c r="G28" s="23">
        <v>0</v>
      </c>
      <c r="H28" s="23">
        <v>0</v>
      </c>
      <c r="I28" s="23">
        <v>0</v>
      </c>
      <c r="J28" s="23">
        <v>0</v>
      </c>
    </row>
    <row r="29" spans="1:10" ht="68.25" customHeight="1">
      <c r="A29" s="79">
        <v>11311</v>
      </c>
      <c r="B29" s="24" t="s">
        <v>30</v>
      </c>
      <c r="C29" s="16"/>
      <c r="D29" s="14">
        <f t="shared" si="3"/>
        <v>0</v>
      </c>
      <c r="E29" s="14"/>
      <c r="F29" s="14" t="s">
        <v>797</v>
      </c>
      <c r="G29" s="23"/>
      <c r="H29" s="23"/>
      <c r="I29" s="23"/>
      <c r="J29" s="23"/>
    </row>
    <row r="30" spans="1:10" ht="140.25" customHeight="1">
      <c r="A30" s="79">
        <v>11312</v>
      </c>
      <c r="B30" s="24" t="s">
        <v>31</v>
      </c>
      <c r="C30" s="16"/>
      <c r="D30" s="14">
        <f t="shared" si="3"/>
        <v>192.6</v>
      </c>
      <c r="E30" s="14">
        <v>192.6</v>
      </c>
      <c r="F30" s="14" t="s">
        <v>797</v>
      </c>
      <c r="G30" s="23">
        <v>48.2</v>
      </c>
      <c r="H30" s="23">
        <v>96.3</v>
      </c>
      <c r="I30" s="23">
        <v>144.5</v>
      </c>
      <c r="J30" s="23">
        <v>192.6</v>
      </c>
    </row>
    <row r="31" spans="1:10" ht="140.25" customHeight="1">
      <c r="A31" s="79">
        <v>11313</v>
      </c>
      <c r="B31" s="21" t="s">
        <v>32</v>
      </c>
      <c r="C31" s="16"/>
      <c r="D31" s="14">
        <f t="shared" si="3"/>
        <v>0</v>
      </c>
      <c r="E31" s="14"/>
      <c r="F31" s="14" t="s">
        <v>797</v>
      </c>
      <c r="G31" s="23"/>
      <c r="H31" s="23"/>
      <c r="I31" s="23"/>
      <c r="J31" s="23"/>
    </row>
    <row r="32" spans="1:10" ht="78" customHeight="1">
      <c r="A32" s="79">
        <v>11314</v>
      </c>
      <c r="B32" s="21" t="s">
        <v>33</v>
      </c>
      <c r="C32" s="16"/>
      <c r="D32" s="14">
        <f t="shared" si="3"/>
        <v>0</v>
      </c>
      <c r="E32" s="14"/>
      <c r="F32" s="14" t="s">
        <v>797</v>
      </c>
      <c r="G32" s="23"/>
      <c r="H32" s="23"/>
      <c r="I32" s="23"/>
      <c r="J32" s="23"/>
    </row>
    <row r="33" spans="1:10" ht="75.75" customHeight="1">
      <c r="A33" s="79">
        <v>11315</v>
      </c>
      <c r="B33" s="21" t="s">
        <v>34</v>
      </c>
      <c r="C33" s="16"/>
      <c r="D33" s="14">
        <f t="shared" si="3"/>
        <v>0</v>
      </c>
      <c r="E33" s="14"/>
      <c r="F33" s="14" t="s">
        <v>797</v>
      </c>
      <c r="G33" s="23"/>
      <c r="H33" s="23"/>
      <c r="I33" s="23"/>
      <c r="J33" s="23"/>
    </row>
    <row r="34" spans="1:10" ht="59.25" customHeight="1">
      <c r="A34" s="82">
        <v>11316</v>
      </c>
      <c r="B34" s="21" t="s">
        <v>1</v>
      </c>
      <c r="C34" s="16"/>
      <c r="D34" s="14">
        <f t="shared" si="3"/>
        <v>750</v>
      </c>
      <c r="E34" s="14">
        <v>750</v>
      </c>
      <c r="F34" s="14" t="s">
        <v>797</v>
      </c>
      <c r="G34" s="23">
        <v>187.5</v>
      </c>
      <c r="H34" s="23">
        <v>375</v>
      </c>
      <c r="I34" s="23">
        <v>562.5</v>
      </c>
      <c r="J34" s="23">
        <v>750</v>
      </c>
    </row>
    <row r="35" spans="1:10" ht="60" customHeight="1">
      <c r="A35" s="82">
        <v>11317</v>
      </c>
      <c r="B35" s="21" t="s">
        <v>16</v>
      </c>
      <c r="C35" s="16"/>
      <c r="D35" s="14">
        <f t="shared" si="3"/>
        <v>0</v>
      </c>
      <c r="E35" s="14"/>
      <c r="F35" s="14" t="s">
        <v>797</v>
      </c>
      <c r="G35" s="23"/>
      <c r="H35" s="23"/>
      <c r="I35" s="23"/>
      <c r="J35" s="23"/>
    </row>
    <row r="36" spans="1:10" ht="69.75" customHeight="1">
      <c r="A36" s="82">
        <v>11318</v>
      </c>
      <c r="B36" s="21" t="s">
        <v>35</v>
      </c>
      <c r="C36" s="16"/>
      <c r="D36" s="14">
        <f t="shared" si="3"/>
        <v>0</v>
      </c>
      <c r="E36" s="14"/>
      <c r="F36" s="14" t="s">
        <v>797</v>
      </c>
      <c r="G36" s="23"/>
      <c r="H36" s="23"/>
      <c r="I36" s="23"/>
      <c r="J36" s="23"/>
    </row>
    <row r="37" spans="1:10" ht="69" customHeight="1">
      <c r="A37" s="79">
        <v>11319</v>
      </c>
      <c r="B37" s="21" t="s">
        <v>36</v>
      </c>
      <c r="C37" s="16"/>
      <c r="D37" s="14">
        <f t="shared" si="3"/>
        <v>0</v>
      </c>
      <c r="E37" s="14"/>
      <c r="F37" s="14"/>
      <c r="G37" s="23"/>
      <c r="H37" s="23"/>
      <c r="I37" s="23"/>
      <c r="J37" s="23"/>
    </row>
    <row r="38" spans="1:10" ht="59.25" customHeight="1">
      <c r="A38" s="78">
        <v>1140</v>
      </c>
      <c r="B38" s="24" t="s">
        <v>38</v>
      </c>
      <c r="C38" s="16">
        <v>7146</v>
      </c>
      <c r="D38" s="25">
        <f>E38</f>
        <v>2500</v>
      </c>
      <c r="E38" s="25">
        <f>SUM(E39,E40)</f>
        <v>2500</v>
      </c>
      <c r="F38" s="14" t="s">
        <v>797</v>
      </c>
      <c r="G38" s="25">
        <f>SUM(G39,G40)</f>
        <v>625</v>
      </c>
      <c r="H38" s="25">
        <f>SUM(H39,H40)</f>
        <v>1250</v>
      </c>
      <c r="I38" s="25">
        <f>SUM(I39,I40)</f>
        <v>1875</v>
      </c>
      <c r="J38" s="25">
        <f>SUM(J39,J40)</f>
        <v>2500</v>
      </c>
    </row>
    <row r="39" spans="1:10" ht="102" customHeight="1">
      <c r="A39" s="78">
        <v>1141</v>
      </c>
      <c r="B39" s="24" t="s">
        <v>39</v>
      </c>
      <c r="C39" s="11"/>
      <c r="D39" s="26">
        <f>SUM(E39:F39)</f>
        <v>2500</v>
      </c>
      <c r="E39" s="26">
        <v>2500</v>
      </c>
      <c r="F39" s="26" t="s">
        <v>797</v>
      </c>
      <c r="G39" s="26">
        <v>625</v>
      </c>
      <c r="H39" s="26">
        <v>1250</v>
      </c>
      <c r="I39" s="26">
        <v>1875</v>
      </c>
      <c r="J39" s="26">
        <v>2500</v>
      </c>
    </row>
    <row r="40" spans="1:10" ht="120.75" customHeight="1">
      <c r="A40" s="83">
        <v>1142</v>
      </c>
      <c r="B40" s="24" t="s">
        <v>40</v>
      </c>
      <c r="C40" s="16"/>
      <c r="D40" s="14">
        <f>SUM(E40:F40)</f>
        <v>0</v>
      </c>
      <c r="E40" s="14"/>
      <c r="F40" s="14" t="s">
        <v>797</v>
      </c>
      <c r="G40" s="26"/>
      <c r="H40" s="26"/>
      <c r="I40" s="26"/>
      <c r="J40" s="26"/>
    </row>
    <row r="41" spans="1:10" ht="63.75" customHeight="1">
      <c r="A41" s="79">
        <v>1150</v>
      </c>
      <c r="B41" s="21" t="s">
        <v>41</v>
      </c>
      <c r="C41" s="16">
        <v>7161</v>
      </c>
      <c r="D41" s="27">
        <f>SUM(D42,D46)</f>
        <v>0</v>
      </c>
      <c r="E41" s="27">
        <f>SUM(E42,E46)</f>
        <v>0</v>
      </c>
      <c r="F41" s="23" t="s">
        <v>797</v>
      </c>
      <c r="G41" s="27">
        <f>SUM(G42,G46)</f>
        <v>0</v>
      </c>
      <c r="H41" s="27">
        <f>SUM(H42,H46)</f>
        <v>0</v>
      </c>
      <c r="I41" s="27">
        <f>SUM(I42,I46)</f>
        <v>0</v>
      </c>
      <c r="J41" s="27">
        <f>SUM(J42,J46)</f>
        <v>0</v>
      </c>
    </row>
    <row r="42" spans="1:10" ht="81.75" customHeight="1">
      <c r="A42" s="79">
        <v>1151</v>
      </c>
      <c r="B42" s="20" t="s">
        <v>42</v>
      </c>
      <c r="C42" s="28"/>
      <c r="D42" s="23">
        <f>SUM(D43:D45)</f>
        <v>0</v>
      </c>
      <c r="E42" s="23">
        <f>SUM(E43:E45)</f>
        <v>0</v>
      </c>
      <c r="F42" s="23" t="s">
        <v>797</v>
      </c>
      <c r="G42" s="23">
        <f>SUM(G43:G45)</f>
        <v>0</v>
      </c>
      <c r="H42" s="23">
        <f>SUM(H43:H45)</f>
        <v>0</v>
      </c>
      <c r="I42" s="23">
        <f>SUM(I43:I45)</f>
        <v>0</v>
      </c>
      <c r="J42" s="23">
        <f>SUM(J43:J45)</f>
        <v>0</v>
      </c>
    </row>
    <row r="43" spans="1:10" ht="42.75" customHeight="1">
      <c r="A43" s="84">
        <v>1152</v>
      </c>
      <c r="B43" s="24" t="s">
        <v>43</v>
      </c>
      <c r="C43" s="16"/>
      <c r="D43" s="14">
        <f>SUM(E43:F43)</f>
        <v>0</v>
      </c>
      <c r="E43" s="14"/>
      <c r="F43" s="14" t="s">
        <v>797</v>
      </c>
      <c r="G43" s="29"/>
      <c r="H43" s="29"/>
      <c r="I43" s="29"/>
      <c r="J43" s="29"/>
    </row>
    <row r="44" spans="1:10" ht="47.25" customHeight="1">
      <c r="A44" s="84">
        <v>1153</v>
      </c>
      <c r="B44" s="30" t="s">
        <v>44</v>
      </c>
      <c r="C44" s="16"/>
      <c r="D44" s="14">
        <f>SUM(E44:F44)</f>
        <v>0</v>
      </c>
      <c r="E44" s="29"/>
      <c r="F44" s="14" t="s">
        <v>797</v>
      </c>
      <c r="G44" s="29"/>
      <c r="H44" s="29"/>
      <c r="I44" s="29"/>
      <c r="J44" s="29"/>
    </row>
    <row r="45" spans="1:10" ht="79.5" customHeight="1">
      <c r="A45" s="84">
        <v>1154</v>
      </c>
      <c r="B45" s="24" t="s">
        <v>45</v>
      </c>
      <c r="C45" s="16"/>
      <c r="D45" s="14">
        <f>SUM(E45:F45)</f>
        <v>0</v>
      </c>
      <c r="E45" s="29"/>
      <c r="F45" s="14" t="s">
        <v>797</v>
      </c>
      <c r="G45" s="29"/>
      <c r="H45" s="29"/>
      <c r="I45" s="29"/>
      <c r="J45" s="29"/>
    </row>
    <row r="46" spans="1:10" ht="102" customHeight="1">
      <c r="A46" s="84">
        <v>1155</v>
      </c>
      <c r="B46" s="20" t="s">
        <v>46</v>
      </c>
      <c r="C46" s="16"/>
      <c r="D46" s="14">
        <f>SUM(E46:F46)</f>
        <v>0</v>
      </c>
      <c r="E46" s="29"/>
      <c r="F46" s="14" t="s">
        <v>797</v>
      </c>
      <c r="G46" s="29"/>
      <c r="H46" s="29"/>
      <c r="I46" s="29"/>
      <c r="J46" s="29"/>
    </row>
    <row r="47" spans="1:10" ht="70.5" customHeight="1">
      <c r="A47" s="79">
        <v>1200</v>
      </c>
      <c r="B47" s="31" t="s">
        <v>94</v>
      </c>
      <c r="C47" s="16">
        <v>7300</v>
      </c>
      <c r="D47" s="27">
        <f aca="true" t="shared" si="4" ref="D47:J47">SUM(D48,D50,D52,D54,D56,D63)</f>
        <v>2975869.1</v>
      </c>
      <c r="E47" s="27">
        <f t="shared" si="4"/>
        <v>1951839.1</v>
      </c>
      <c r="F47" s="27">
        <f>SUM(F48,F50,F52,F54,F56,F63)</f>
        <v>1024030</v>
      </c>
      <c r="G47" s="27">
        <f t="shared" si="4"/>
        <v>1136989.9</v>
      </c>
      <c r="H47" s="27">
        <f t="shared" si="4"/>
        <v>1749949.7000000002</v>
      </c>
      <c r="I47" s="27">
        <f>SUM(I48,I50,I52,I54,I56,I63)</f>
        <v>2362909.4000000004</v>
      </c>
      <c r="J47" s="27">
        <f t="shared" si="4"/>
        <v>2975869.1</v>
      </c>
    </row>
    <row r="48" spans="1:10" ht="57" customHeight="1">
      <c r="A48" s="79">
        <v>1210</v>
      </c>
      <c r="B48" s="21" t="s">
        <v>95</v>
      </c>
      <c r="C48" s="28">
        <v>7311</v>
      </c>
      <c r="D48" s="14">
        <f>SUM(D49)</f>
        <v>0</v>
      </c>
      <c r="E48" s="14">
        <f>SUM(E49)</f>
        <v>0</v>
      </c>
      <c r="F48" s="23" t="s">
        <v>797</v>
      </c>
      <c r="G48" s="14">
        <f>SUM(G49)</f>
        <v>0</v>
      </c>
      <c r="H48" s="14">
        <f>SUM(H49)</f>
        <v>0</v>
      </c>
      <c r="I48" s="14">
        <f>SUM(I49)</f>
        <v>0</v>
      </c>
      <c r="J48" s="14">
        <f>SUM(J49)</f>
        <v>0</v>
      </c>
    </row>
    <row r="49" spans="1:10" ht="105" customHeight="1">
      <c r="A49" s="78">
        <v>1211</v>
      </c>
      <c r="B49" s="20" t="s">
        <v>96</v>
      </c>
      <c r="C49" s="32"/>
      <c r="D49" s="14">
        <f>SUM(E49:F49)</f>
        <v>0</v>
      </c>
      <c r="E49" s="29"/>
      <c r="F49" s="14" t="s">
        <v>797</v>
      </c>
      <c r="G49" s="29"/>
      <c r="H49" s="29"/>
      <c r="I49" s="29"/>
      <c r="J49" s="29"/>
    </row>
    <row r="50" spans="1:10" ht="60" customHeight="1">
      <c r="A50" s="79">
        <v>1220</v>
      </c>
      <c r="B50" s="21" t="s">
        <v>97</v>
      </c>
      <c r="C50" s="90">
        <v>7312</v>
      </c>
      <c r="D50" s="14">
        <f>SUM(D51)</f>
        <v>0</v>
      </c>
      <c r="E50" s="23" t="s">
        <v>797</v>
      </c>
      <c r="F50" s="14">
        <f>SUM(F51)</f>
        <v>0</v>
      </c>
      <c r="G50" s="14">
        <f>SUM(G51)</f>
        <v>0</v>
      </c>
      <c r="H50" s="14">
        <f>SUM(H51)</f>
        <v>0</v>
      </c>
      <c r="I50" s="14">
        <f>SUM(I51)</f>
        <v>0</v>
      </c>
      <c r="J50" s="14">
        <f>SUM(J51)</f>
        <v>0</v>
      </c>
    </row>
    <row r="51" spans="1:10" ht="76.5" customHeight="1">
      <c r="A51" s="83">
        <v>1221</v>
      </c>
      <c r="B51" s="20" t="s">
        <v>98</v>
      </c>
      <c r="C51" s="32"/>
      <c r="D51" s="14">
        <f>SUM(E51:F51)</f>
        <v>0</v>
      </c>
      <c r="E51" s="14" t="s">
        <v>797</v>
      </c>
      <c r="F51" s="14">
        <v>0</v>
      </c>
      <c r="G51" s="14"/>
      <c r="H51" s="14"/>
      <c r="I51" s="14"/>
      <c r="J51" s="14"/>
    </row>
    <row r="52" spans="1:10" ht="67.5" customHeight="1">
      <c r="A52" s="79">
        <v>1230</v>
      </c>
      <c r="B52" s="21" t="s">
        <v>99</v>
      </c>
      <c r="C52" s="90">
        <v>7321</v>
      </c>
      <c r="D52" s="14">
        <f>SUM(D53)</f>
        <v>0</v>
      </c>
      <c r="E52" s="14">
        <f>SUM(E53)</f>
        <v>0</v>
      </c>
      <c r="F52" s="23" t="s">
        <v>797</v>
      </c>
      <c r="G52" s="14">
        <f>SUM(G53)</f>
        <v>0</v>
      </c>
      <c r="H52" s="14">
        <f>SUM(H53)</f>
        <v>0</v>
      </c>
      <c r="I52" s="14">
        <f>SUM(I53)</f>
        <v>0</v>
      </c>
      <c r="J52" s="14">
        <f>SUM(J53)</f>
        <v>0</v>
      </c>
    </row>
    <row r="53" spans="1:10" ht="102" customHeight="1">
      <c r="A53" s="78">
        <v>1231</v>
      </c>
      <c r="B53" s="15" t="s">
        <v>100</v>
      </c>
      <c r="C53" s="32"/>
      <c r="D53" s="14">
        <f>SUM(E53:F53)</f>
        <v>0</v>
      </c>
      <c r="E53" s="29"/>
      <c r="F53" s="14" t="s">
        <v>797</v>
      </c>
      <c r="G53" s="29"/>
      <c r="H53" s="29"/>
      <c r="I53" s="29"/>
      <c r="J53" s="29"/>
    </row>
    <row r="54" spans="1:10" ht="53.25" customHeight="1">
      <c r="A54" s="78">
        <v>1240</v>
      </c>
      <c r="B54" s="24" t="s">
        <v>101</v>
      </c>
      <c r="C54" s="32">
        <v>7322</v>
      </c>
      <c r="D54" s="14">
        <f>SUM(D55)</f>
        <v>0</v>
      </c>
      <c r="E54" s="14" t="s">
        <v>797</v>
      </c>
      <c r="F54" s="14">
        <f>SUM(F55)</f>
        <v>0</v>
      </c>
      <c r="G54" s="14">
        <f>SUM(G55)</f>
        <v>0</v>
      </c>
      <c r="H54" s="14">
        <f>SUM(H55)</f>
        <v>0</v>
      </c>
      <c r="I54" s="14">
        <f>SUM(I55)</f>
        <v>0</v>
      </c>
      <c r="J54" s="14">
        <f>SUM(J55)</f>
        <v>0</v>
      </c>
    </row>
    <row r="55" spans="1:10" ht="69" customHeight="1">
      <c r="A55" s="78">
        <v>1241</v>
      </c>
      <c r="B55" s="15" t="s">
        <v>102</v>
      </c>
      <c r="C55" s="32"/>
      <c r="D55" s="14">
        <f>SUM(E55:F55)</f>
        <v>0</v>
      </c>
      <c r="E55" s="14" t="s">
        <v>797</v>
      </c>
      <c r="F55" s="29">
        <v>0</v>
      </c>
      <c r="G55" s="14"/>
      <c r="H55" s="14"/>
      <c r="I55" s="14"/>
      <c r="J55" s="14"/>
    </row>
    <row r="56" spans="1:10" ht="81.75" customHeight="1">
      <c r="A56" s="78">
        <v>1250</v>
      </c>
      <c r="B56" s="24" t="s">
        <v>103</v>
      </c>
      <c r="C56" s="16">
        <v>7331</v>
      </c>
      <c r="D56" s="33">
        <f>SUM(D57,D58,D61,D62)</f>
        <v>1951839.1</v>
      </c>
      <c r="E56" s="33">
        <f>SUM(E57,E58,E61,E62)</f>
        <v>1951839.1</v>
      </c>
      <c r="F56" s="14" t="s">
        <v>797</v>
      </c>
      <c r="G56" s="33">
        <f>SUM(G57,G58,G61,G62)</f>
        <v>826197.1</v>
      </c>
      <c r="H56" s="33">
        <f>SUM(H57,H58,H61,H62)</f>
        <v>1201411.1</v>
      </c>
      <c r="I56" s="33">
        <f>SUM(I57,I58,I61,I62)</f>
        <v>1576625.1</v>
      </c>
      <c r="J56" s="33">
        <f>SUM(J57,J58,J61,J62)</f>
        <v>1951839.1</v>
      </c>
    </row>
    <row r="57" spans="1:10" ht="72.75" customHeight="1">
      <c r="A57" s="78">
        <v>1251</v>
      </c>
      <c r="B57" s="15" t="s">
        <v>104</v>
      </c>
      <c r="C57" s="16"/>
      <c r="D57" s="34">
        <f>SUM(E57:F57)</f>
        <v>1500856</v>
      </c>
      <c r="E57" s="34">
        <v>1500856</v>
      </c>
      <c r="F57" s="14" t="s">
        <v>797</v>
      </c>
      <c r="G57" s="34">
        <v>375214</v>
      </c>
      <c r="H57" s="34">
        <v>750428</v>
      </c>
      <c r="I57" s="34">
        <v>1125642</v>
      </c>
      <c r="J57" s="34">
        <v>1500856</v>
      </c>
    </row>
    <row r="58" spans="1:10" ht="43.5" customHeight="1">
      <c r="A58" s="78">
        <v>1252</v>
      </c>
      <c r="B58" s="15" t="s">
        <v>105</v>
      </c>
      <c r="C58" s="32"/>
      <c r="D58" s="14">
        <f>SUM(D59:D60)</f>
        <v>0</v>
      </c>
      <c r="E58" s="14">
        <f>SUM(E59:E60)</f>
        <v>0</v>
      </c>
      <c r="F58" s="14" t="s">
        <v>797</v>
      </c>
      <c r="G58" s="14">
        <f>SUM(G59:G60)</f>
        <v>0</v>
      </c>
      <c r="H58" s="14">
        <f>SUM(H59:H60)</f>
        <v>0</v>
      </c>
      <c r="I58" s="14">
        <f>SUM(I59:I60)</f>
        <v>0</v>
      </c>
      <c r="J58" s="14">
        <f>SUM(J59:J60)</f>
        <v>0</v>
      </c>
    </row>
    <row r="59" spans="1:10" ht="69.75" customHeight="1">
      <c r="A59" s="78">
        <v>1253</v>
      </c>
      <c r="B59" s="24" t="s">
        <v>106</v>
      </c>
      <c r="C59" s="16"/>
      <c r="D59" s="14">
        <f>SUM(E59:F59)</f>
        <v>0</v>
      </c>
      <c r="E59" s="14"/>
      <c r="F59" s="14" t="s">
        <v>797</v>
      </c>
      <c r="G59" s="29"/>
      <c r="H59" s="29"/>
      <c r="I59" s="29"/>
      <c r="J59" s="29"/>
    </row>
    <row r="60" spans="1:10" ht="30.75" customHeight="1">
      <c r="A60" s="78">
        <v>1254</v>
      </c>
      <c r="B60" s="24" t="s">
        <v>107</v>
      </c>
      <c r="C60" s="16"/>
      <c r="D60" s="14">
        <f>SUM(E60:F60)</f>
        <v>0</v>
      </c>
      <c r="E60" s="29"/>
      <c r="F60" s="14" t="s">
        <v>797</v>
      </c>
      <c r="G60" s="29"/>
      <c r="H60" s="29"/>
      <c r="I60" s="29"/>
      <c r="J60" s="29"/>
    </row>
    <row r="61" spans="1:10" ht="44.25" customHeight="1">
      <c r="A61" s="78">
        <v>1255</v>
      </c>
      <c r="B61" s="15" t="s">
        <v>108</v>
      </c>
      <c r="C61" s="32"/>
      <c r="D61" s="14">
        <f>SUM(E61:F61)</f>
        <v>0</v>
      </c>
      <c r="E61" s="29">
        <v>0</v>
      </c>
      <c r="F61" s="14" t="s">
        <v>797</v>
      </c>
      <c r="G61" s="29">
        <v>0</v>
      </c>
      <c r="H61" s="29">
        <v>0</v>
      </c>
      <c r="I61" s="29">
        <v>0</v>
      </c>
      <c r="J61" s="29">
        <v>0</v>
      </c>
    </row>
    <row r="62" spans="1:10" ht="66" customHeight="1">
      <c r="A62" s="78">
        <v>1256</v>
      </c>
      <c r="B62" s="15" t="s">
        <v>109</v>
      </c>
      <c r="C62" s="32"/>
      <c r="D62" s="14">
        <f>SUM(E62:F62)</f>
        <v>450983.1</v>
      </c>
      <c r="E62" s="29">
        <v>450983.1</v>
      </c>
      <c r="F62" s="14" t="s">
        <v>797</v>
      </c>
      <c r="G62" s="29">
        <v>450983.1</v>
      </c>
      <c r="H62" s="29">
        <v>450983.1</v>
      </c>
      <c r="I62" s="29">
        <v>450983.1</v>
      </c>
      <c r="J62" s="29">
        <v>450983.1</v>
      </c>
    </row>
    <row r="63" spans="1:10" ht="72.75" customHeight="1">
      <c r="A63" s="78">
        <v>1260</v>
      </c>
      <c r="B63" s="24" t="s">
        <v>110</v>
      </c>
      <c r="C63" s="16">
        <v>7332</v>
      </c>
      <c r="D63" s="27">
        <f>SUM(D64:D65)</f>
        <v>1024030</v>
      </c>
      <c r="E63" s="14" t="s">
        <v>797</v>
      </c>
      <c r="F63" s="27">
        <f>SUM(F64:F65)</f>
        <v>1024030</v>
      </c>
      <c r="G63" s="27">
        <f>SUM(G64:G65)</f>
        <v>310792.8</v>
      </c>
      <c r="H63" s="27">
        <f>SUM(H64:H65)</f>
        <v>548538.6</v>
      </c>
      <c r="I63" s="27">
        <f>SUM(I64:I65)</f>
        <v>786284.3</v>
      </c>
      <c r="J63" s="27">
        <f>SUM(J64:J65)</f>
        <v>1024030</v>
      </c>
    </row>
    <row r="64" spans="1:10" ht="64.5" customHeight="1">
      <c r="A64" s="78">
        <v>1261</v>
      </c>
      <c r="B64" s="15" t="s">
        <v>111</v>
      </c>
      <c r="C64" s="32"/>
      <c r="D64" s="14">
        <f>SUM(E64:F64)</f>
        <v>1024030</v>
      </c>
      <c r="E64" s="14" t="s">
        <v>797</v>
      </c>
      <c r="F64" s="14">
        <v>1024030</v>
      </c>
      <c r="G64" s="14">
        <v>310792.8</v>
      </c>
      <c r="H64" s="29">
        <v>548538.6</v>
      </c>
      <c r="I64" s="29">
        <v>786284.3</v>
      </c>
      <c r="J64" s="29">
        <v>1024030</v>
      </c>
    </row>
    <row r="65" spans="1:10" ht="94.5" customHeight="1">
      <c r="A65" s="78">
        <v>1262</v>
      </c>
      <c r="B65" s="15" t="s">
        <v>112</v>
      </c>
      <c r="C65" s="32"/>
      <c r="D65" s="14">
        <f>SUM(E65:F65)</f>
        <v>0</v>
      </c>
      <c r="E65" s="14" t="s">
        <v>797</v>
      </c>
      <c r="F65" s="14">
        <v>0</v>
      </c>
      <c r="G65" s="14"/>
      <c r="H65" s="14"/>
      <c r="I65" s="14"/>
      <c r="J65" s="14"/>
    </row>
    <row r="66" spans="1:10" ht="66" customHeight="1">
      <c r="A66" s="86" t="s">
        <v>795</v>
      </c>
      <c r="B66" s="24" t="s">
        <v>84</v>
      </c>
      <c r="C66" s="16">
        <v>7400</v>
      </c>
      <c r="D66" s="27">
        <f>SUM(D67,D69,D71,D76,D80,D104,D107,D110,D113)</f>
        <v>241396.09999999998</v>
      </c>
      <c r="E66" s="27">
        <f>SUM(E67,E69,E71,E76,E80,E104,E107,E110,E116)</f>
        <v>241396.09999999998</v>
      </c>
      <c r="F66" s="27">
        <f>SUM(F67,F69,F71,F76,F80,F104,F107,F110,F113)</f>
        <v>400000</v>
      </c>
      <c r="G66" s="27">
        <f>SUM(G67,G69,G71,G76,G80,G104,G107,G110,G116)</f>
        <v>62672.5</v>
      </c>
      <c r="H66" s="27">
        <f>SUM(H67,H69,H71,H76,H80,H104,H107,H110,H116)</f>
        <v>122165</v>
      </c>
      <c r="I66" s="27">
        <f>SUM(I67,I69,I71,I76,I80,I104,I107,I110,I116)</f>
        <v>181647.5</v>
      </c>
      <c r="J66" s="27">
        <f>SUM(J67,J69,J71,J76,J80,J104,J107,J110,J116)</f>
        <v>241396.09999999998</v>
      </c>
    </row>
    <row r="67" spans="1:10" ht="73.5" customHeight="1">
      <c r="A67" s="86" t="s">
        <v>876</v>
      </c>
      <c r="B67" s="24" t="s">
        <v>113</v>
      </c>
      <c r="C67" s="16">
        <v>7411</v>
      </c>
      <c r="D67" s="27">
        <f>SUM(D68)</f>
        <v>0</v>
      </c>
      <c r="E67" s="14" t="s">
        <v>797</v>
      </c>
      <c r="F67" s="27">
        <f>SUM(F68)</f>
        <v>0</v>
      </c>
      <c r="G67" s="27">
        <f>SUM(G68)</f>
        <v>0</v>
      </c>
      <c r="H67" s="27">
        <f>SUM(H68)</f>
        <v>0</v>
      </c>
      <c r="I67" s="27">
        <f>SUM(I68)</f>
        <v>0</v>
      </c>
      <c r="J67" s="27">
        <f>SUM(J68)</f>
        <v>0</v>
      </c>
    </row>
    <row r="68" spans="1:10" ht="66" customHeight="1">
      <c r="A68" s="77" t="s">
        <v>803</v>
      </c>
      <c r="B68" s="15" t="s">
        <v>114</v>
      </c>
      <c r="C68" s="32"/>
      <c r="D68" s="14">
        <f aca="true" t="shared" si="5" ref="D68:D75">SUM(E68:F68)</f>
        <v>0</v>
      </c>
      <c r="E68" s="14" t="s">
        <v>797</v>
      </c>
      <c r="F68" s="14">
        <v>0</v>
      </c>
      <c r="G68" s="14"/>
      <c r="H68" s="14"/>
      <c r="I68" s="14"/>
      <c r="J68" s="14"/>
    </row>
    <row r="69" spans="1:10" ht="44.25" customHeight="1">
      <c r="A69" s="86" t="s">
        <v>804</v>
      </c>
      <c r="B69" s="24" t="s">
        <v>115</v>
      </c>
      <c r="C69" s="16">
        <v>7412</v>
      </c>
      <c r="D69" s="27">
        <f>SUM(D70)</f>
        <v>0</v>
      </c>
      <c r="E69" s="27">
        <f>SUM(E70)</f>
        <v>0</v>
      </c>
      <c r="F69" s="14" t="s">
        <v>797</v>
      </c>
      <c r="G69" s="27">
        <f>SUM(G70)</f>
        <v>0</v>
      </c>
      <c r="H69" s="27">
        <f>SUM(H70)</f>
        <v>0</v>
      </c>
      <c r="I69" s="27">
        <f>SUM(I70)</f>
        <v>0</v>
      </c>
      <c r="J69" s="27">
        <f>SUM(J70)</f>
        <v>0</v>
      </c>
    </row>
    <row r="70" spans="1:10" ht="68.25" customHeight="1">
      <c r="A70" s="77" t="s">
        <v>805</v>
      </c>
      <c r="B70" s="15" t="s">
        <v>116</v>
      </c>
      <c r="C70" s="32"/>
      <c r="D70" s="14">
        <f t="shared" si="5"/>
        <v>0</v>
      </c>
      <c r="E70" s="14"/>
      <c r="F70" s="14" t="s">
        <v>797</v>
      </c>
      <c r="G70" s="29"/>
      <c r="H70" s="29"/>
      <c r="I70" s="29"/>
      <c r="J70" s="29"/>
    </row>
    <row r="71" spans="1:10" ht="80.25" customHeight="1">
      <c r="A71" s="86" t="s">
        <v>806</v>
      </c>
      <c r="B71" s="24" t="s">
        <v>117</v>
      </c>
      <c r="C71" s="16">
        <v>7415</v>
      </c>
      <c r="D71" s="27">
        <f>SUM(D72:D75)</f>
        <v>102443.2</v>
      </c>
      <c r="E71" s="27">
        <f>SUM(E72:E75)</f>
        <v>102443.2</v>
      </c>
      <c r="F71" s="14" t="s">
        <v>797</v>
      </c>
      <c r="G71" s="27">
        <f>SUM(G72:G75)</f>
        <v>27910.100000000002</v>
      </c>
      <c r="H71" s="27">
        <f>SUM(H72:H75)</f>
        <v>52640.200000000004</v>
      </c>
      <c r="I71" s="27">
        <f>SUM(I72:I75)</f>
        <v>77410.29999999999</v>
      </c>
      <c r="J71" s="27">
        <f>SUM(J72:J75)</f>
        <v>102443.2</v>
      </c>
    </row>
    <row r="72" spans="1:10" ht="45" customHeight="1">
      <c r="A72" s="77" t="s">
        <v>807</v>
      </c>
      <c r="B72" s="15" t="s">
        <v>118</v>
      </c>
      <c r="C72" s="32"/>
      <c r="D72" s="14">
        <f t="shared" si="5"/>
        <v>91808.1</v>
      </c>
      <c r="E72" s="14">
        <v>91808.1</v>
      </c>
      <c r="F72" s="14" t="s">
        <v>797</v>
      </c>
      <c r="G72" s="14">
        <v>25186.3</v>
      </c>
      <c r="H72" s="14">
        <v>47372.6</v>
      </c>
      <c r="I72" s="14">
        <v>69558.9</v>
      </c>
      <c r="J72" s="14">
        <v>91808.1</v>
      </c>
    </row>
    <row r="73" spans="1:10" ht="67.5" customHeight="1">
      <c r="A73" s="77" t="s">
        <v>808</v>
      </c>
      <c r="B73" s="15" t="s">
        <v>119</v>
      </c>
      <c r="C73" s="32"/>
      <c r="D73" s="14">
        <f t="shared" si="5"/>
        <v>5088.2</v>
      </c>
      <c r="E73" s="14">
        <v>5088.2</v>
      </c>
      <c r="F73" s="14" t="s">
        <v>797</v>
      </c>
      <c r="G73" s="14">
        <v>1312.9</v>
      </c>
      <c r="H73" s="14">
        <v>2525.8</v>
      </c>
      <c r="I73" s="14">
        <v>3738.7</v>
      </c>
      <c r="J73" s="14">
        <v>5088.2</v>
      </c>
    </row>
    <row r="74" spans="1:10" ht="84" customHeight="1">
      <c r="A74" s="77" t="s">
        <v>809</v>
      </c>
      <c r="B74" s="15" t="s">
        <v>120</v>
      </c>
      <c r="C74" s="32"/>
      <c r="D74" s="14">
        <f t="shared" si="5"/>
        <v>0</v>
      </c>
      <c r="E74" s="14"/>
      <c r="F74" s="14" t="s">
        <v>797</v>
      </c>
      <c r="G74" s="14"/>
      <c r="H74" s="14"/>
      <c r="I74" s="14"/>
      <c r="J74" s="14"/>
    </row>
    <row r="75" spans="1:10" ht="28.5" customHeight="1">
      <c r="A75" s="81" t="s">
        <v>798</v>
      </c>
      <c r="B75" s="15" t="s">
        <v>121</v>
      </c>
      <c r="C75" s="32"/>
      <c r="D75" s="14">
        <f t="shared" si="5"/>
        <v>5546.9</v>
      </c>
      <c r="E75" s="14">
        <v>5546.9</v>
      </c>
      <c r="F75" s="14" t="s">
        <v>797</v>
      </c>
      <c r="G75" s="14">
        <v>1410.9</v>
      </c>
      <c r="H75" s="14">
        <v>2741.8</v>
      </c>
      <c r="I75" s="14">
        <v>4112.7</v>
      </c>
      <c r="J75" s="14">
        <v>5546.9</v>
      </c>
    </row>
    <row r="76" spans="1:10" ht="95.25" customHeight="1">
      <c r="A76" s="86" t="s">
        <v>799</v>
      </c>
      <c r="B76" s="24" t="s">
        <v>122</v>
      </c>
      <c r="C76" s="16">
        <v>7421</v>
      </c>
      <c r="D76" s="27">
        <f>SUM(D77:D79)</f>
        <v>1999</v>
      </c>
      <c r="E76" s="27">
        <f>SUM(E77:E79)</f>
        <v>1999</v>
      </c>
      <c r="F76" s="14" t="s">
        <v>797</v>
      </c>
      <c r="G76" s="27">
        <f>SUM(G77:G79)</f>
        <v>499.8</v>
      </c>
      <c r="H76" s="27">
        <f>SUM(H77:H79)</f>
        <v>999.5</v>
      </c>
      <c r="I76" s="27">
        <f>SUM(I77:I79)</f>
        <v>1499.3</v>
      </c>
      <c r="J76" s="27">
        <f>SUM(J77:J79)</f>
        <v>1999</v>
      </c>
    </row>
    <row r="77" spans="1:10" ht="120.75" customHeight="1">
      <c r="A77" s="77" t="s">
        <v>800</v>
      </c>
      <c r="B77" s="15" t="s">
        <v>123</v>
      </c>
      <c r="C77" s="32"/>
      <c r="D77" s="14">
        <f>SUM(E77:F77)</f>
        <v>0</v>
      </c>
      <c r="E77" s="14"/>
      <c r="F77" s="14" t="s">
        <v>797</v>
      </c>
      <c r="G77" s="29"/>
      <c r="H77" s="29"/>
      <c r="I77" s="29"/>
      <c r="J77" s="29"/>
    </row>
    <row r="78" spans="1:10" ht="77.25" customHeight="1">
      <c r="A78" s="77" t="s">
        <v>723</v>
      </c>
      <c r="B78" s="15" t="s">
        <v>124</v>
      </c>
      <c r="C78" s="16"/>
      <c r="D78" s="14">
        <f>SUM(E78:F78)</f>
        <v>1999</v>
      </c>
      <c r="E78" s="35">
        <v>1999</v>
      </c>
      <c r="F78" s="14" t="s">
        <v>797</v>
      </c>
      <c r="G78" s="29">
        <v>499.8</v>
      </c>
      <c r="H78" s="29">
        <v>999.5</v>
      </c>
      <c r="I78" s="29">
        <v>1499.3</v>
      </c>
      <c r="J78" s="29">
        <v>1999</v>
      </c>
    </row>
    <row r="79" spans="1:10" ht="96.75" customHeight="1">
      <c r="A79" s="81" t="s">
        <v>843</v>
      </c>
      <c r="B79" s="36" t="s">
        <v>125</v>
      </c>
      <c r="C79" s="16"/>
      <c r="D79" s="14">
        <f>SUM(E79:F79)</f>
        <v>0</v>
      </c>
      <c r="E79" s="29"/>
      <c r="F79" s="14" t="s">
        <v>797</v>
      </c>
      <c r="G79" s="29"/>
      <c r="H79" s="29"/>
      <c r="I79" s="29"/>
      <c r="J79" s="29"/>
    </row>
    <row r="80" spans="1:10" ht="52.5" customHeight="1">
      <c r="A80" s="86" t="s">
        <v>810</v>
      </c>
      <c r="B80" s="24" t="s">
        <v>126</v>
      </c>
      <c r="C80" s="16">
        <v>7422</v>
      </c>
      <c r="D80" s="27">
        <f>D81+D102+D103</f>
        <v>123809.9</v>
      </c>
      <c r="E80" s="27">
        <f>SUM(E81,E102,E103)</f>
        <v>123809.9</v>
      </c>
      <c r="F80" s="14" t="s">
        <v>797</v>
      </c>
      <c r="G80" s="27">
        <f>SUM(G81,G102,G103)</f>
        <v>30978.6</v>
      </c>
      <c r="H80" s="27">
        <f>SUM(H81,H102,H103)</f>
        <v>61957.3</v>
      </c>
      <c r="I80" s="27">
        <f>SUM(I81,I102,I103)</f>
        <v>92785.9</v>
      </c>
      <c r="J80" s="27">
        <f>SUM(J81,J102,J103)</f>
        <v>123809.9</v>
      </c>
    </row>
    <row r="81" spans="1:10" ht="96.75" customHeight="1">
      <c r="A81" s="77" t="s">
        <v>811</v>
      </c>
      <c r="B81" s="15" t="s">
        <v>85</v>
      </c>
      <c r="C81" s="24"/>
      <c r="D81" s="14">
        <f>SUM(D82,D83,D84,D85,D86,D87,D88,D89,D90,D91,D92,D93,D94,D95,D96,D97,D98,D99,D100,D101)</f>
        <v>113809.9</v>
      </c>
      <c r="E81" s="14">
        <f>SUM(E82,E83,E84,E85,E86,E87,E88,E89,E90,E91,E92,E93,E94,E95,E96,E97,E98,E99,E100,E101)</f>
        <v>113809.9</v>
      </c>
      <c r="F81" s="14" t="s">
        <v>797</v>
      </c>
      <c r="G81" s="14">
        <f>SUM(G82,G83,G84,G85,G86,G87,G88,G89,G90,G91,G92,G93,G94,G95,G96,G97,G98,G99,G100,G101)</f>
        <v>28478.6</v>
      </c>
      <c r="H81" s="14">
        <f>SUM(H82,H83,H84,H85,H86,H87,H88,H89,H90,H91,H92,H93,H94,H95,H96,H97,H98,H99,H100,H101)</f>
        <v>56957.3</v>
      </c>
      <c r="I81" s="14">
        <f>SUM(I82,I83,I84,I85,I86,I87,I88,I89,I90,I91,I92,I93,I94,I95,I96,I97,I98,I99,I100,I101)</f>
        <v>85285.9</v>
      </c>
      <c r="J81" s="14">
        <f>SUM(J82,J83,J84,J85,J86,J87,J88,J89,J90,J91,J92,J93,J94,J95,J96,J97,J98,J99,J100,J101)</f>
        <v>113809.9</v>
      </c>
    </row>
    <row r="82" spans="1:10" ht="81" customHeight="1">
      <c r="A82" s="81" t="s">
        <v>47</v>
      </c>
      <c r="B82" s="15" t="s">
        <v>2</v>
      </c>
      <c r="C82" s="16"/>
      <c r="D82" s="14">
        <f aca="true" t="shared" si="6" ref="D82:D87">E82</f>
        <v>0</v>
      </c>
      <c r="E82" s="14"/>
      <c r="F82" s="14" t="s">
        <v>797</v>
      </c>
      <c r="G82" s="14"/>
      <c r="H82" s="14"/>
      <c r="I82" s="14"/>
      <c r="J82" s="14"/>
    </row>
    <row r="83" spans="1:10" ht="140.25" customHeight="1">
      <c r="A83" s="81" t="s">
        <v>48</v>
      </c>
      <c r="B83" s="15" t="s">
        <v>3</v>
      </c>
      <c r="C83" s="16"/>
      <c r="D83" s="14">
        <f t="shared" si="6"/>
        <v>50</v>
      </c>
      <c r="E83" s="14">
        <v>50</v>
      </c>
      <c r="F83" s="14" t="s">
        <v>797</v>
      </c>
      <c r="G83" s="14">
        <v>12.5</v>
      </c>
      <c r="H83" s="14">
        <v>25</v>
      </c>
      <c r="I83" s="14">
        <v>37.5</v>
      </c>
      <c r="J83" s="14">
        <v>50</v>
      </c>
    </row>
    <row r="84" spans="1:10" ht="96" customHeight="1">
      <c r="A84" s="81" t="s">
        <v>49</v>
      </c>
      <c r="B84" s="15" t="s">
        <v>4</v>
      </c>
      <c r="C84" s="16"/>
      <c r="D84" s="14">
        <f t="shared" si="6"/>
        <v>0</v>
      </c>
      <c r="E84" s="14"/>
      <c r="F84" s="14" t="s">
        <v>797</v>
      </c>
      <c r="G84" s="14"/>
      <c r="H84" s="14"/>
      <c r="I84" s="14"/>
      <c r="J84" s="14"/>
    </row>
    <row r="85" spans="1:10" ht="102.75" customHeight="1">
      <c r="A85" s="81" t="s">
        <v>50</v>
      </c>
      <c r="B85" s="15" t="s">
        <v>5</v>
      </c>
      <c r="C85" s="16"/>
      <c r="D85" s="14">
        <f t="shared" si="6"/>
        <v>0</v>
      </c>
      <c r="E85" s="14"/>
      <c r="F85" s="14" t="s">
        <v>797</v>
      </c>
      <c r="G85" s="14"/>
      <c r="H85" s="14"/>
      <c r="I85" s="14"/>
      <c r="J85" s="14"/>
    </row>
    <row r="86" spans="1:10" ht="46.5" customHeight="1">
      <c r="A86" s="81" t="s">
        <v>51</v>
      </c>
      <c r="B86" s="15" t="s">
        <v>6</v>
      </c>
      <c r="C86" s="16"/>
      <c r="D86" s="14">
        <f t="shared" si="6"/>
        <v>1000</v>
      </c>
      <c r="E86" s="14">
        <v>1000</v>
      </c>
      <c r="F86" s="14" t="s">
        <v>797</v>
      </c>
      <c r="G86" s="14">
        <v>250</v>
      </c>
      <c r="H86" s="14">
        <v>500</v>
      </c>
      <c r="I86" s="14">
        <v>750</v>
      </c>
      <c r="J86" s="14">
        <v>1000</v>
      </c>
    </row>
    <row r="87" spans="1:10" ht="88.5" customHeight="1">
      <c r="A87" s="81" t="s">
        <v>52</v>
      </c>
      <c r="B87" s="15" t="s">
        <v>7</v>
      </c>
      <c r="C87" s="16"/>
      <c r="D87" s="14">
        <f t="shared" si="6"/>
        <v>0</v>
      </c>
      <c r="E87" s="14"/>
      <c r="F87" s="14" t="s">
        <v>797</v>
      </c>
      <c r="G87" s="14"/>
      <c r="H87" s="14"/>
      <c r="I87" s="14"/>
      <c r="J87" s="14"/>
    </row>
    <row r="88" spans="1:10" ht="85.5" customHeight="1">
      <c r="A88" s="81" t="s">
        <v>53</v>
      </c>
      <c r="B88" s="15" t="s">
        <v>54</v>
      </c>
      <c r="C88" s="16"/>
      <c r="D88" s="14">
        <f>SUM(E88)</f>
        <v>55069.7</v>
      </c>
      <c r="E88" s="14">
        <v>55069.7</v>
      </c>
      <c r="F88" s="14" t="s">
        <v>797</v>
      </c>
      <c r="G88" s="14">
        <v>13793.7</v>
      </c>
      <c r="H88" s="14">
        <v>27587.3</v>
      </c>
      <c r="I88" s="14">
        <v>41231</v>
      </c>
      <c r="J88" s="14">
        <v>55069.7</v>
      </c>
    </row>
    <row r="89" spans="1:10" ht="85.5" customHeight="1">
      <c r="A89" s="81" t="s">
        <v>55</v>
      </c>
      <c r="B89" s="15" t="s">
        <v>56</v>
      </c>
      <c r="C89" s="16"/>
      <c r="D89" s="14">
        <f aca="true" t="shared" si="7" ref="D89:D103">E89</f>
        <v>0</v>
      </c>
      <c r="E89" s="14"/>
      <c r="F89" s="14" t="s">
        <v>797</v>
      </c>
      <c r="G89" s="14"/>
      <c r="H89" s="14"/>
      <c r="I89" s="14"/>
      <c r="J89" s="14"/>
    </row>
    <row r="90" spans="1:10" ht="56.25" customHeight="1">
      <c r="A90" s="81" t="s">
        <v>57</v>
      </c>
      <c r="B90" s="15" t="s">
        <v>58</v>
      </c>
      <c r="C90" s="16"/>
      <c r="D90" s="14">
        <f t="shared" si="7"/>
        <v>0</v>
      </c>
      <c r="E90" s="14"/>
      <c r="F90" s="14" t="s">
        <v>797</v>
      </c>
      <c r="G90" s="14"/>
      <c r="H90" s="14"/>
      <c r="I90" s="14"/>
      <c r="J90" s="14"/>
    </row>
    <row r="91" spans="1:10" ht="102" customHeight="1">
      <c r="A91" s="81" t="s">
        <v>59</v>
      </c>
      <c r="B91" s="15" t="s">
        <v>8</v>
      </c>
      <c r="C91" s="16"/>
      <c r="D91" s="14">
        <f t="shared" si="7"/>
        <v>0</v>
      </c>
      <c r="E91" s="14"/>
      <c r="F91" s="14" t="s">
        <v>797</v>
      </c>
      <c r="G91" s="14"/>
      <c r="H91" s="14"/>
      <c r="I91" s="14"/>
      <c r="J91" s="14"/>
    </row>
    <row r="92" spans="1:10" ht="115.5" customHeight="1">
      <c r="A92" s="81" t="s">
        <v>60</v>
      </c>
      <c r="B92" s="15" t="s">
        <v>61</v>
      </c>
      <c r="C92" s="16"/>
      <c r="D92" s="23">
        <f t="shared" si="7"/>
        <v>0</v>
      </c>
      <c r="E92" s="14"/>
      <c r="F92" s="14" t="s">
        <v>797</v>
      </c>
      <c r="G92" s="14"/>
      <c r="H92" s="14"/>
      <c r="I92" s="14"/>
      <c r="J92" s="14"/>
    </row>
    <row r="93" spans="1:10" ht="64.5" customHeight="1">
      <c r="A93" s="81" t="s">
        <v>62</v>
      </c>
      <c r="B93" s="15" t="s">
        <v>9</v>
      </c>
      <c r="C93" s="16"/>
      <c r="D93" s="23">
        <f t="shared" si="7"/>
        <v>2393.7</v>
      </c>
      <c r="E93" s="14">
        <v>2393.7</v>
      </c>
      <c r="F93" s="14" t="s">
        <v>797</v>
      </c>
      <c r="G93" s="14">
        <v>598.4</v>
      </c>
      <c r="H93" s="14">
        <v>1196.9</v>
      </c>
      <c r="I93" s="14">
        <v>1795.3</v>
      </c>
      <c r="J93" s="14">
        <v>2393.7</v>
      </c>
    </row>
    <row r="94" spans="1:10" ht="45.75" customHeight="1">
      <c r="A94" s="81" t="s">
        <v>63</v>
      </c>
      <c r="B94" s="15" t="s">
        <v>64</v>
      </c>
      <c r="C94" s="16"/>
      <c r="D94" s="23">
        <f t="shared" si="7"/>
        <v>46420</v>
      </c>
      <c r="E94" s="14">
        <v>46420</v>
      </c>
      <c r="F94" s="14" t="s">
        <v>797</v>
      </c>
      <c r="G94" s="14">
        <v>11605</v>
      </c>
      <c r="H94" s="14">
        <v>23210.1</v>
      </c>
      <c r="I94" s="14">
        <v>34815.1</v>
      </c>
      <c r="J94" s="14">
        <v>46420</v>
      </c>
    </row>
    <row r="95" spans="1:10" ht="88.5" customHeight="1">
      <c r="A95" s="81" t="s">
        <v>65</v>
      </c>
      <c r="B95" s="15" t="s">
        <v>66</v>
      </c>
      <c r="C95" s="16"/>
      <c r="D95" s="23">
        <f t="shared" si="7"/>
        <v>8876.5</v>
      </c>
      <c r="E95" s="14">
        <v>8876.5</v>
      </c>
      <c r="F95" s="14" t="s">
        <v>797</v>
      </c>
      <c r="G95" s="14">
        <v>2219</v>
      </c>
      <c r="H95" s="14">
        <v>4438</v>
      </c>
      <c r="I95" s="14">
        <v>6657</v>
      </c>
      <c r="J95" s="14">
        <v>8876.5</v>
      </c>
    </row>
    <row r="96" spans="1:10" ht="114.75" customHeight="1">
      <c r="A96" s="81" t="s">
        <v>67</v>
      </c>
      <c r="B96" s="15" t="s">
        <v>10</v>
      </c>
      <c r="C96" s="16"/>
      <c r="D96" s="23">
        <f t="shared" si="7"/>
        <v>0</v>
      </c>
      <c r="E96" s="14"/>
      <c r="F96" s="14" t="s">
        <v>797</v>
      </c>
      <c r="G96" s="14"/>
      <c r="H96" s="14"/>
      <c r="I96" s="14"/>
      <c r="J96" s="14"/>
    </row>
    <row r="97" spans="1:10" ht="71.25" customHeight="1">
      <c r="A97" s="81" t="s">
        <v>68</v>
      </c>
      <c r="B97" s="15" t="s">
        <v>11</v>
      </c>
      <c r="C97" s="16"/>
      <c r="D97" s="23">
        <f t="shared" si="7"/>
        <v>0</v>
      </c>
      <c r="E97" s="14"/>
      <c r="F97" s="14" t="s">
        <v>797</v>
      </c>
      <c r="G97" s="14"/>
      <c r="H97" s="14"/>
      <c r="I97" s="14"/>
      <c r="J97" s="14"/>
    </row>
    <row r="98" spans="1:10" ht="147.75" customHeight="1">
      <c r="A98" s="81" t="s">
        <v>69</v>
      </c>
      <c r="B98" s="15" t="s">
        <v>70</v>
      </c>
      <c r="C98" s="16"/>
      <c r="D98" s="14">
        <f t="shared" si="7"/>
        <v>0</v>
      </c>
      <c r="E98" s="14"/>
      <c r="F98" s="14" t="s">
        <v>797</v>
      </c>
      <c r="G98" s="14"/>
      <c r="H98" s="14"/>
      <c r="I98" s="14"/>
      <c r="J98" s="14"/>
    </row>
    <row r="99" spans="1:10" ht="49.5" customHeight="1">
      <c r="A99" s="81" t="s">
        <v>71</v>
      </c>
      <c r="B99" s="15" t="s">
        <v>12</v>
      </c>
      <c r="C99" s="16"/>
      <c r="D99" s="14">
        <f t="shared" si="7"/>
        <v>0</v>
      </c>
      <c r="E99" s="14"/>
      <c r="F99" s="14" t="s">
        <v>797</v>
      </c>
      <c r="G99" s="14"/>
      <c r="H99" s="14"/>
      <c r="I99" s="14"/>
      <c r="J99" s="14"/>
    </row>
    <row r="100" spans="1:10" ht="49.5" customHeight="1">
      <c r="A100" s="81" t="s">
        <v>72</v>
      </c>
      <c r="B100" s="15" t="s">
        <v>73</v>
      </c>
      <c r="C100" s="16"/>
      <c r="D100" s="14">
        <f t="shared" si="7"/>
        <v>0</v>
      </c>
      <c r="E100" s="14"/>
      <c r="F100" s="14" t="s">
        <v>797</v>
      </c>
      <c r="G100" s="14"/>
      <c r="H100" s="14"/>
      <c r="I100" s="14"/>
      <c r="J100" s="14"/>
    </row>
    <row r="101" spans="1:10" ht="30.75" customHeight="1">
      <c r="A101" s="81" t="s">
        <v>74</v>
      </c>
      <c r="B101" s="15" t="s">
        <v>15</v>
      </c>
      <c r="C101" s="16"/>
      <c r="D101" s="14">
        <f t="shared" si="7"/>
        <v>0</v>
      </c>
      <c r="E101" s="14"/>
      <c r="F101" s="14" t="s">
        <v>797</v>
      </c>
      <c r="G101" s="14"/>
      <c r="H101" s="14"/>
      <c r="I101" s="14"/>
      <c r="J101" s="14"/>
    </row>
    <row r="102" spans="1:10" ht="71.25" customHeight="1">
      <c r="A102" s="77" t="s">
        <v>812</v>
      </c>
      <c r="B102" s="15" t="s">
        <v>13</v>
      </c>
      <c r="C102" s="16"/>
      <c r="D102" s="14">
        <f t="shared" si="7"/>
        <v>10000</v>
      </c>
      <c r="E102" s="14">
        <v>10000</v>
      </c>
      <c r="F102" s="14" t="s">
        <v>797</v>
      </c>
      <c r="G102" s="14">
        <v>2500</v>
      </c>
      <c r="H102" s="14">
        <v>5000</v>
      </c>
      <c r="I102" s="14">
        <v>7500</v>
      </c>
      <c r="J102" s="14">
        <v>10000</v>
      </c>
    </row>
    <row r="103" spans="1:10" ht="69" customHeight="1">
      <c r="A103" s="77" t="s">
        <v>14</v>
      </c>
      <c r="B103" s="15" t="s">
        <v>75</v>
      </c>
      <c r="C103" s="16"/>
      <c r="D103" s="14">
        <f t="shared" si="7"/>
        <v>0</v>
      </c>
      <c r="E103" s="14"/>
      <c r="F103" s="14" t="s">
        <v>797</v>
      </c>
      <c r="G103" s="14"/>
      <c r="H103" s="14"/>
      <c r="I103" s="14"/>
      <c r="J103" s="14"/>
    </row>
    <row r="104" spans="1:10" ht="41.25" customHeight="1">
      <c r="A104" s="85" t="s">
        <v>813</v>
      </c>
      <c r="B104" s="38" t="s">
        <v>127</v>
      </c>
      <c r="C104" s="28">
        <v>7431</v>
      </c>
      <c r="D104" s="27">
        <f>SUM(D105:D106)</f>
        <v>3000</v>
      </c>
      <c r="E104" s="27">
        <f>SUM(E105:E106)</f>
        <v>3000</v>
      </c>
      <c r="F104" s="23" t="s">
        <v>797</v>
      </c>
      <c r="G104" s="27">
        <f>SUM(G105:G106)</f>
        <v>750</v>
      </c>
      <c r="H104" s="27">
        <f>SUM(H105:H106)</f>
        <v>1500</v>
      </c>
      <c r="I104" s="27">
        <f>SUM(I105:I106)</f>
        <v>2250</v>
      </c>
      <c r="J104" s="27">
        <f>SUM(J105:J106)</f>
        <v>3000</v>
      </c>
    </row>
    <row r="105" spans="1:10" ht="63" customHeight="1">
      <c r="A105" s="77" t="s">
        <v>814</v>
      </c>
      <c r="B105" s="20" t="s">
        <v>128</v>
      </c>
      <c r="C105" s="32"/>
      <c r="D105" s="14">
        <f>SUM(E105:F105)</f>
        <v>3000</v>
      </c>
      <c r="E105" s="14">
        <v>3000</v>
      </c>
      <c r="F105" s="14" t="s">
        <v>797</v>
      </c>
      <c r="G105" s="14">
        <v>750</v>
      </c>
      <c r="H105" s="14">
        <v>1500</v>
      </c>
      <c r="I105" s="14">
        <v>2250</v>
      </c>
      <c r="J105" s="14">
        <v>3000</v>
      </c>
    </row>
    <row r="106" spans="1:10" ht="66.75" customHeight="1">
      <c r="A106" s="77" t="s">
        <v>815</v>
      </c>
      <c r="B106" s="20" t="s">
        <v>129</v>
      </c>
      <c r="C106" s="32"/>
      <c r="D106" s="14">
        <f>SUM(E106:F106)</f>
        <v>0</v>
      </c>
      <c r="E106" s="14"/>
      <c r="F106" s="14" t="s">
        <v>797</v>
      </c>
      <c r="G106" s="29"/>
      <c r="H106" s="29"/>
      <c r="I106" s="29"/>
      <c r="J106" s="29"/>
    </row>
    <row r="107" spans="1:10" ht="84.75" customHeight="1">
      <c r="A107" s="86" t="s">
        <v>816</v>
      </c>
      <c r="B107" s="21" t="s">
        <v>76</v>
      </c>
      <c r="C107" s="28">
        <v>7441</v>
      </c>
      <c r="D107" s="27">
        <f>SUM(D108:D109)</f>
        <v>0</v>
      </c>
      <c r="E107" s="27">
        <f>SUM(E108:E109)</f>
        <v>0</v>
      </c>
      <c r="F107" s="23" t="s">
        <v>797</v>
      </c>
      <c r="G107" s="27">
        <f>SUM(G108:G109)</f>
        <v>0</v>
      </c>
      <c r="H107" s="27">
        <f>SUM(H108:H109)</f>
        <v>0</v>
      </c>
      <c r="I107" s="27">
        <f>SUM(I108:I109)</f>
        <v>0</v>
      </c>
      <c r="J107" s="27">
        <f>SUM(J108:J109)</f>
        <v>0</v>
      </c>
    </row>
    <row r="108" spans="1:10" ht="140.25" customHeight="1">
      <c r="A108" s="87" t="s">
        <v>817</v>
      </c>
      <c r="B108" s="15" t="s">
        <v>130</v>
      </c>
      <c r="C108" s="32"/>
      <c r="D108" s="14">
        <f>SUM(E108:F108)</f>
        <v>0</v>
      </c>
      <c r="E108" s="23"/>
      <c r="F108" s="14" t="s">
        <v>797</v>
      </c>
      <c r="G108" s="23"/>
      <c r="H108" s="23"/>
      <c r="I108" s="23"/>
      <c r="J108" s="23"/>
    </row>
    <row r="109" spans="1:10" ht="140.25" customHeight="1">
      <c r="A109" s="81" t="s">
        <v>844</v>
      </c>
      <c r="B109" s="15" t="s">
        <v>131</v>
      </c>
      <c r="C109" s="39"/>
      <c r="D109" s="14">
        <f>SUM(E109:F109)</f>
        <v>0</v>
      </c>
      <c r="E109" s="23"/>
      <c r="F109" s="14" t="s">
        <v>797</v>
      </c>
      <c r="G109" s="40"/>
      <c r="H109" s="40"/>
      <c r="I109" s="40"/>
      <c r="J109" s="40"/>
    </row>
    <row r="110" spans="1:10" ht="71.25" customHeight="1">
      <c r="A110" s="85" t="s">
        <v>818</v>
      </c>
      <c r="B110" s="21" t="s">
        <v>77</v>
      </c>
      <c r="C110" s="28">
        <v>7442</v>
      </c>
      <c r="D110" s="27">
        <f>SUM(D111:D112)</f>
        <v>0</v>
      </c>
      <c r="E110" s="23" t="s">
        <v>797</v>
      </c>
      <c r="F110" s="27">
        <f>SUM(F111:F112)</f>
        <v>0</v>
      </c>
      <c r="G110" s="27">
        <f>SUM(G111:G112)</f>
        <v>0</v>
      </c>
      <c r="H110" s="27">
        <f>SUM(H111:H112)</f>
        <v>0</v>
      </c>
      <c r="I110" s="27">
        <f>SUM(I111:I112)</f>
        <v>0</v>
      </c>
      <c r="J110" s="27">
        <f>SUM(J111:J112)</f>
        <v>0</v>
      </c>
    </row>
    <row r="111" spans="1:10" ht="140.25" customHeight="1">
      <c r="A111" s="77" t="s">
        <v>819</v>
      </c>
      <c r="B111" s="41" t="s">
        <v>132</v>
      </c>
      <c r="C111" s="32"/>
      <c r="D111" s="14">
        <f>SUM(E111:F111)</f>
        <v>0</v>
      </c>
      <c r="E111" s="14" t="s">
        <v>797</v>
      </c>
      <c r="F111" s="14">
        <v>0</v>
      </c>
      <c r="G111" s="14"/>
      <c r="H111" s="14"/>
      <c r="I111" s="14"/>
      <c r="J111" s="14"/>
    </row>
    <row r="112" spans="1:10" ht="140.25" customHeight="1">
      <c r="A112" s="77" t="s">
        <v>820</v>
      </c>
      <c r="B112" s="20" t="s">
        <v>133</v>
      </c>
      <c r="C112" s="32"/>
      <c r="D112" s="14">
        <f>SUM(E112:F112)</f>
        <v>0</v>
      </c>
      <c r="E112" s="14" t="s">
        <v>797</v>
      </c>
      <c r="F112" s="14"/>
      <c r="G112" s="14"/>
      <c r="H112" s="14"/>
      <c r="I112" s="14"/>
      <c r="J112" s="14"/>
    </row>
    <row r="113" spans="1:10" ht="55.5" customHeight="1">
      <c r="A113" s="88" t="s">
        <v>724</v>
      </c>
      <c r="B113" s="21" t="s">
        <v>134</v>
      </c>
      <c r="C113" s="28">
        <v>7452</v>
      </c>
      <c r="D113" s="27">
        <f>E113</f>
        <v>10144</v>
      </c>
      <c r="E113" s="27">
        <f aca="true" t="shared" si="8" ref="E113:J113">SUM(E114:E116)</f>
        <v>10144</v>
      </c>
      <c r="F113" s="27">
        <f t="shared" si="8"/>
        <v>400000</v>
      </c>
      <c r="G113" s="27">
        <f t="shared" si="8"/>
        <v>102534</v>
      </c>
      <c r="H113" s="27">
        <f t="shared" si="8"/>
        <v>205068</v>
      </c>
      <c r="I113" s="27">
        <f t="shared" si="8"/>
        <v>307702</v>
      </c>
      <c r="J113" s="27">
        <f t="shared" si="8"/>
        <v>410144</v>
      </c>
    </row>
    <row r="114" spans="1:10" ht="71.25" customHeight="1">
      <c r="A114" s="77" t="s">
        <v>725</v>
      </c>
      <c r="B114" s="20" t="s">
        <v>135</v>
      </c>
      <c r="C114" s="32"/>
      <c r="D114" s="14">
        <f>SUM(E114:F114)</f>
        <v>0</v>
      </c>
      <c r="E114" s="14" t="s">
        <v>797</v>
      </c>
      <c r="F114" s="14">
        <v>0</v>
      </c>
      <c r="G114" s="14"/>
      <c r="H114" s="14"/>
      <c r="I114" s="14"/>
      <c r="J114" s="14"/>
    </row>
    <row r="115" spans="1:10" ht="48" customHeight="1">
      <c r="A115" s="77" t="s">
        <v>726</v>
      </c>
      <c r="B115" s="20" t="s">
        <v>136</v>
      </c>
      <c r="C115" s="32"/>
      <c r="D115" s="42">
        <f>SUM(E115:F115)</f>
        <v>400000</v>
      </c>
      <c r="E115" s="42" t="s">
        <v>797</v>
      </c>
      <c r="F115" s="42">
        <v>400000</v>
      </c>
      <c r="G115" s="42">
        <v>100000</v>
      </c>
      <c r="H115" s="42">
        <v>200000</v>
      </c>
      <c r="I115" s="42">
        <v>300000</v>
      </c>
      <c r="J115" s="42">
        <v>400000</v>
      </c>
    </row>
    <row r="116" spans="1:10" ht="73.5" customHeight="1">
      <c r="A116" s="77" t="s">
        <v>727</v>
      </c>
      <c r="B116" s="15" t="s">
        <v>137</v>
      </c>
      <c r="C116" s="32"/>
      <c r="D116" s="14">
        <f>SUM(E116:F116)</f>
        <v>10144</v>
      </c>
      <c r="E116" s="91">
        <v>10144</v>
      </c>
      <c r="F116" s="14">
        <v>0</v>
      </c>
      <c r="G116" s="14">
        <v>2534</v>
      </c>
      <c r="H116" s="14">
        <v>5068</v>
      </c>
      <c r="I116" s="14">
        <v>7702</v>
      </c>
      <c r="J116" s="14">
        <v>10144</v>
      </c>
    </row>
    <row r="117" spans="2:10" ht="140.25" customHeight="1">
      <c r="B117" s="2"/>
      <c r="D117" s="2"/>
      <c r="G117" s="2"/>
      <c r="J117" s="2"/>
    </row>
    <row r="118" spans="2:10" ht="140.25" customHeight="1">
      <c r="B118" s="2"/>
      <c r="D118" s="2"/>
      <c r="G118" s="2"/>
      <c r="J118" s="2"/>
    </row>
    <row r="119" spans="2:10" ht="140.25" customHeight="1">
      <c r="B119" s="2"/>
      <c r="D119" s="2"/>
      <c r="G119" s="2"/>
      <c r="J119" s="2"/>
    </row>
    <row r="120" spans="2:10" ht="140.25" customHeight="1">
      <c r="B120" s="2"/>
      <c r="D120" s="2"/>
      <c r="G120" s="2"/>
      <c r="J120" s="2"/>
    </row>
    <row r="121" spans="2:10" ht="140.25" customHeight="1">
      <c r="B121" s="2"/>
      <c r="D121" s="2"/>
      <c r="G121" s="2"/>
      <c r="J121" s="2"/>
    </row>
    <row r="122" spans="2:10" ht="140.25" customHeight="1">
      <c r="B122" s="2"/>
      <c r="D122" s="2"/>
      <c r="G122" s="2"/>
      <c r="J122" s="2"/>
    </row>
    <row r="123" spans="2:10" ht="140.25" customHeight="1">
      <c r="B123" s="2"/>
      <c r="D123" s="2"/>
      <c r="G123" s="2"/>
      <c r="J123" s="2"/>
    </row>
    <row r="124" spans="2:10" ht="140.25" customHeight="1">
      <c r="B124" s="2"/>
      <c r="D124" s="2"/>
      <c r="G124" s="2"/>
      <c r="J124" s="2"/>
    </row>
    <row r="125" spans="2:10" ht="140.25" customHeight="1">
      <c r="B125" s="2"/>
      <c r="D125" s="2"/>
      <c r="G125" s="2"/>
      <c r="J125" s="2"/>
    </row>
    <row r="126" spans="2:10" ht="140.25" customHeight="1">
      <c r="B126" s="2"/>
      <c r="D126" s="2"/>
      <c r="G126" s="2"/>
      <c r="J126" s="2"/>
    </row>
    <row r="127" spans="2:10" ht="140.25" customHeight="1">
      <c r="B127" s="2"/>
      <c r="D127" s="2"/>
      <c r="G127" s="2"/>
      <c r="J127" s="2"/>
    </row>
    <row r="128" spans="2:10" ht="140.25" customHeight="1">
      <c r="B128" s="2"/>
      <c r="D128" s="2"/>
      <c r="G128" s="2"/>
      <c r="J128" s="2"/>
    </row>
    <row r="129" spans="2:10" ht="140.25" customHeight="1">
      <c r="B129" s="2"/>
      <c r="D129" s="2"/>
      <c r="G129" s="2"/>
      <c r="J129" s="2"/>
    </row>
    <row r="130" spans="2:10" ht="140.25" customHeight="1">
      <c r="B130" s="2"/>
      <c r="D130" s="2"/>
      <c r="G130" s="2"/>
      <c r="J130" s="2"/>
    </row>
    <row r="131" spans="2:10" ht="140.25" customHeight="1">
      <c r="B131" s="2"/>
      <c r="D131" s="2"/>
      <c r="G131" s="2"/>
      <c r="J131" s="2"/>
    </row>
    <row r="132" spans="2:10" ht="140.25" customHeight="1">
      <c r="B132" s="2"/>
      <c r="D132" s="2"/>
      <c r="G132" s="2"/>
      <c r="J132" s="2"/>
    </row>
    <row r="133" spans="2:10" ht="140.25" customHeight="1">
      <c r="B133" s="2"/>
      <c r="D133" s="2"/>
      <c r="G133" s="2"/>
      <c r="J133" s="2"/>
    </row>
    <row r="134" spans="2:10" ht="140.25" customHeight="1">
      <c r="B134" s="2"/>
      <c r="D134" s="2"/>
      <c r="G134" s="2"/>
      <c r="J134" s="2"/>
    </row>
    <row r="135" spans="2:10" ht="140.25" customHeight="1">
      <c r="B135" s="2"/>
      <c r="D135" s="2"/>
      <c r="G135" s="2"/>
      <c r="J135" s="2"/>
    </row>
    <row r="136" spans="2:10" ht="140.25" customHeight="1">
      <c r="B136" s="2"/>
      <c r="D136" s="2"/>
      <c r="G136" s="2"/>
      <c r="J136" s="2"/>
    </row>
    <row r="137" spans="2:10" ht="140.25" customHeight="1">
      <c r="B137" s="2"/>
      <c r="D137" s="2"/>
      <c r="G137" s="2"/>
      <c r="J137" s="2"/>
    </row>
    <row r="138" spans="2:10" ht="140.25" customHeight="1">
      <c r="B138" s="2"/>
      <c r="D138" s="2"/>
      <c r="G138" s="2"/>
      <c r="J138" s="2"/>
    </row>
    <row r="139" spans="2:10" ht="140.25" customHeight="1">
      <c r="B139" s="2"/>
      <c r="D139" s="2"/>
      <c r="G139" s="2"/>
      <c r="J139" s="2"/>
    </row>
    <row r="140" spans="2:10" ht="140.25" customHeight="1">
      <c r="B140" s="2"/>
      <c r="D140" s="2"/>
      <c r="G140" s="2"/>
      <c r="J140" s="2"/>
    </row>
    <row r="141" spans="2:10" ht="140.25" customHeight="1">
      <c r="B141" s="2"/>
      <c r="D141" s="2"/>
      <c r="G141" s="2"/>
      <c r="J141" s="2"/>
    </row>
    <row r="142" spans="2:10" ht="140.25" customHeight="1">
      <c r="B142" s="2"/>
      <c r="D142" s="2"/>
      <c r="G142" s="2"/>
      <c r="J142" s="2"/>
    </row>
    <row r="143" spans="2:10" ht="140.25" customHeight="1">
      <c r="B143" s="2"/>
      <c r="D143" s="2"/>
      <c r="G143" s="2"/>
      <c r="J143" s="2"/>
    </row>
    <row r="144" spans="2:10" ht="140.25" customHeight="1">
      <c r="B144" s="2"/>
      <c r="D144" s="2"/>
      <c r="G144" s="2"/>
      <c r="J144" s="2"/>
    </row>
    <row r="145" spans="2:10" ht="140.25" customHeight="1">
      <c r="B145" s="2"/>
      <c r="D145" s="2"/>
      <c r="G145" s="2"/>
      <c r="J145" s="2"/>
    </row>
    <row r="146" spans="2:10" ht="140.25" customHeight="1">
      <c r="B146" s="2"/>
      <c r="D146" s="2"/>
      <c r="G146" s="2"/>
      <c r="J146" s="2"/>
    </row>
    <row r="147" spans="2:10" ht="140.25" customHeight="1">
      <c r="B147" s="2"/>
      <c r="D147" s="2"/>
      <c r="G147" s="2"/>
      <c r="J147" s="2"/>
    </row>
    <row r="148" spans="2:10" ht="140.25" customHeight="1">
      <c r="B148" s="2"/>
      <c r="D148" s="2"/>
      <c r="G148" s="2"/>
      <c r="J148" s="2"/>
    </row>
    <row r="149" spans="2:10" ht="140.25" customHeight="1">
      <c r="B149" s="2"/>
      <c r="D149" s="2"/>
      <c r="G149" s="2"/>
      <c r="J149" s="2"/>
    </row>
    <row r="150" spans="2:10" ht="140.25" customHeight="1">
      <c r="B150" s="2"/>
      <c r="D150" s="2"/>
      <c r="G150" s="2"/>
      <c r="J150" s="2"/>
    </row>
    <row r="151" spans="2:10" ht="140.25" customHeight="1">
      <c r="B151" s="2"/>
      <c r="D151" s="2"/>
      <c r="G151" s="2"/>
      <c r="J151" s="2"/>
    </row>
    <row r="152" spans="2:10" ht="140.25" customHeight="1">
      <c r="B152" s="2"/>
      <c r="D152" s="2"/>
      <c r="G152" s="2"/>
      <c r="J152" s="2"/>
    </row>
    <row r="153" spans="2:10" ht="140.25" customHeight="1">
      <c r="B153" s="2"/>
      <c r="D153" s="2"/>
      <c r="G153" s="2"/>
      <c r="J153" s="2"/>
    </row>
  </sheetData>
  <sheetProtection/>
  <protectedRanges>
    <protectedRange sqref="E49 G49:J49" name="Range7"/>
    <protectedRange sqref="E105:E106 E108:E109 F111:F112 G105:J106 F114:F115 E116:J116 G108:J108 G112:J112 G115:J115" name="Range4"/>
    <protectedRange sqref="E39:E40 E43:E46 F51 G57:J57 E53 F55 G43:J46 E57 G39:J40 G53:J53" name="Range2"/>
    <protectedRange sqref="E13:E15 E17 J13 G14:J15" name="Range1"/>
    <protectedRange sqref="E59:E62 G77:J77 G70:J70 F68 E70 E72:E75 E77 F64:F65 G79:J79 G72:J75 E79 G64:J64 G59:J62" name="Range3"/>
    <protectedRange sqref="C3 F3" name="Range8"/>
    <protectedRange sqref="E21" name="Range1_1"/>
    <protectedRange sqref="E20 E22:E37" name="Range3_1"/>
    <protectedRange sqref="E82:E87 G82:J87 G89:J103 E89:E103" name="Range3_2"/>
    <protectedRange sqref="G78:J78" name="Range3_3"/>
    <protectedRange sqref="G109:J109" name="Range4_1"/>
    <protectedRange sqref="E78" name="Range2_1"/>
  </protectedRanges>
  <mergeCells count="8">
    <mergeCell ref="I5:J5"/>
    <mergeCell ref="H1:J2"/>
    <mergeCell ref="B3:J3"/>
    <mergeCell ref="B4:J4"/>
    <mergeCell ref="A7:A8"/>
    <mergeCell ref="G6:J6"/>
    <mergeCell ref="G7:J7"/>
    <mergeCell ref="C6:F6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8" formula="1"/>
    <ignoredError sqref="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zoomScalePageLayoutView="0" workbookViewId="0" topLeftCell="A1">
      <selection activeCell="J1" sqref="J1:M1"/>
    </sheetView>
  </sheetViews>
  <sheetFormatPr defaultColWidth="9.140625" defaultRowHeight="25.5" customHeight="1"/>
  <cols>
    <col min="1" max="1" width="6.57421875" style="44" customWidth="1"/>
    <col min="2" max="2" width="5.421875" style="129" customWidth="1"/>
    <col min="3" max="3" width="4.421875" style="146" customWidth="1"/>
    <col min="4" max="4" width="5.7109375" style="130" customWidth="1"/>
    <col min="5" max="5" width="32.00390625" style="128" customWidth="1"/>
    <col min="6" max="6" width="15.57421875" style="44" customWidth="1"/>
    <col min="7" max="7" width="14.421875" style="44" customWidth="1"/>
    <col min="8" max="8" width="13.57421875" style="44" customWidth="1"/>
    <col min="9" max="9" width="15.00390625" style="44" customWidth="1"/>
    <col min="10" max="11" width="14.421875" style="44" customWidth="1"/>
    <col min="12" max="12" width="16.57421875" style="44" customWidth="1"/>
    <col min="13" max="13" width="4.8515625" style="44" customWidth="1"/>
    <col min="14" max="16384" width="9.140625" style="44" customWidth="1"/>
  </cols>
  <sheetData>
    <row r="1" spans="1:13" s="18" customFormat="1" ht="167.25" customHeight="1">
      <c r="A1" s="131"/>
      <c r="B1" s="131"/>
      <c r="C1" s="131"/>
      <c r="D1" s="131"/>
      <c r="E1" s="532" t="s">
        <v>431</v>
      </c>
      <c r="F1" s="533"/>
      <c r="G1" s="533"/>
      <c r="H1" s="533"/>
      <c r="I1" s="533"/>
      <c r="J1" s="527" t="s">
        <v>890</v>
      </c>
      <c r="K1" s="527"/>
      <c r="L1" s="527"/>
      <c r="M1" s="527"/>
    </row>
    <row r="2" spans="1:12" s="18" customFormat="1" ht="37.5" customHeight="1">
      <c r="A2" s="132"/>
      <c r="B2" s="132"/>
      <c r="C2" s="132"/>
      <c r="D2" s="132"/>
      <c r="E2" s="528" t="s">
        <v>239</v>
      </c>
      <c r="F2" s="528"/>
      <c r="G2" s="528"/>
      <c r="H2" s="528"/>
      <c r="I2" s="528"/>
      <c r="J2" s="528"/>
      <c r="K2" s="528"/>
      <c r="L2" s="132"/>
    </row>
    <row r="3" spans="3:12" ht="25.5" customHeight="1" thickBot="1">
      <c r="C3" s="130"/>
      <c r="E3" s="133"/>
      <c r="G3" s="44" t="s">
        <v>432</v>
      </c>
      <c r="L3" s="3"/>
    </row>
    <row r="4" spans="1:12" ht="25.5" customHeight="1" thickBot="1">
      <c r="A4" s="529" t="s">
        <v>437</v>
      </c>
      <c r="B4" s="535" t="s">
        <v>438</v>
      </c>
      <c r="C4" s="538" t="s">
        <v>439</v>
      </c>
      <c r="D4" s="538" t="s">
        <v>440</v>
      </c>
      <c r="E4" s="92" t="s">
        <v>149</v>
      </c>
      <c r="F4" s="541" t="s">
        <v>139</v>
      </c>
      <c r="G4" s="525"/>
      <c r="H4" s="525"/>
      <c r="I4" s="524" t="s">
        <v>145</v>
      </c>
      <c r="J4" s="525"/>
      <c r="K4" s="525"/>
      <c r="L4" s="526"/>
    </row>
    <row r="5" spans="1:12" s="103" customFormat="1" ht="25.5" customHeight="1">
      <c r="A5" s="530"/>
      <c r="B5" s="536"/>
      <c r="C5" s="539"/>
      <c r="D5" s="539"/>
      <c r="E5" s="93"/>
      <c r="F5" s="134" t="s">
        <v>433</v>
      </c>
      <c r="G5" s="135" t="s">
        <v>81</v>
      </c>
      <c r="H5" s="45"/>
      <c r="I5" s="542" t="s">
        <v>146</v>
      </c>
      <c r="J5" s="543"/>
      <c r="K5" s="543"/>
      <c r="L5" s="544"/>
    </row>
    <row r="6" spans="1:12" s="104" customFormat="1" ht="25.5" customHeight="1" thickBot="1">
      <c r="A6" s="531"/>
      <c r="B6" s="537"/>
      <c r="C6" s="540"/>
      <c r="D6" s="540"/>
      <c r="E6" s="94"/>
      <c r="F6" s="46" t="s">
        <v>434</v>
      </c>
      <c r="G6" s="136" t="s">
        <v>435</v>
      </c>
      <c r="H6" s="137" t="s">
        <v>436</v>
      </c>
      <c r="I6" s="46">
        <v>1</v>
      </c>
      <c r="J6" s="47">
        <v>2</v>
      </c>
      <c r="K6" s="47">
        <v>3</v>
      </c>
      <c r="L6" s="48">
        <v>4</v>
      </c>
    </row>
    <row r="7" spans="1:12" s="104" customFormat="1" ht="25.5" customHeight="1" thickBot="1">
      <c r="A7" s="138">
        <v>1</v>
      </c>
      <c r="B7" s="139">
        <v>2</v>
      </c>
      <c r="C7" s="139">
        <v>3</v>
      </c>
      <c r="D7" s="140">
        <v>4</v>
      </c>
      <c r="E7" s="95" t="s">
        <v>150</v>
      </c>
      <c r="F7" s="141">
        <v>6</v>
      </c>
      <c r="G7" s="142">
        <v>7</v>
      </c>
      <c r="H7" s="143">
        <v>8</v>
      </c>
      <c r="I7" s="141">
        <v>9</v>
      </c>
      <c r="J7" s="142">
        <v>10</v>
      </c>
      <c r="K7" s="143">
        <v>11</v>
      </c>
      <c r="L7" s="141">
        <v>12</v>
      </c>
    </row>
    <row r="8" spans="1:14" s="75" customFormat="1" ht="25.5" customHeight="1" thickBot="1">
      <c r="A8" s="105">
        <v>2000</v>
      </c>
      <c r="B8" s="106" t="s">
        <v>796</v>
      </c>
      <c r="C8" s="107" t="s">
        <v>797</v>
      </c>
      <c r="D8" s="108" t="s">
        <v>797</v>
      </c>
      <c r="E8" s="96" t="s">
        <v>151</v>
      </c>
      <c r="F8" s="61">
        <f>SUM(F9,F45,F62,F88,F145,F165,F185,F214,F246,F277,F309)</f>
        <v>3990483.1</v>
      </c>
      <c r="G8" s="61">
        <f aca="true" t="shared" si="0" ref="G8:L8">SUM(G9,G45,G62,G88,G145,G165,G185,G214,G246,G277,G309)</f>
        <v>2658910.6999999997</v>
      </c>
      <c r="H8" s="68">
        <f t="shared" si="0"/>
        <v>1731572.4</v>
      </c>
      <c r="I8" s="61">
        <f t="shared" si="0"/>
        <v>1622896.7</v>
      </c>
      <c r="J8" s="61">
        <f t="shared" si="0"/>
        <v>2416677.5000000005</v>
      </c>
      <c r="K8" s="61">
        <f t="shared" si="0"/>
        <v>3204453.3</v>
      </c>
      <c r="L8" s="61">
        <f t="shared" si="0"/>
        <v>3990483.1</v>
      </c>
      <c r="N8" s="508">
        <f>F8-L8</f>
        <v>0</v>
      </c>
    </row>
    <row r="9" spans="1:14" s="28" customFormat="1" ht="25.5" customHeight="1">
      <c r="A9" s="109">
        <v>2100</v>
      </c>
      <c r="B9" s="110" t="s">
        <v>882</v>
      </c>
      <c r="C9" s="76" t="s">
        <v>861</v>
      </c>
      <c r="D9" s="111" t="s">
        <v>861</v>
      </c>
      <c r="E9" s="97" t="s">
        <v>152</v>
      </c>
      <c r="F9" s="65">
        <f aca="true" t="shared" si="1" ref="F9:L9">SUM(F11,F16,F20,F25,F28,F31,F34,F37)</f>
        <v>1111304.3</v>
      </c>
      <c r="G9" s="65">
        <f t="shared" si="1"/>
        <v>857730.6000000001</v>
      </c>
      <c r="H9" s="66">
        <f t="shared" si="1"/>
        <v>253573.7</v>
      </c>
      <c r="I9" s="65">
        <f t="shared" si="1"/>
        <v>425015.69999999995</v>
      </c>
      <c r="J9" s="66">
        <f t="shared" si="1"/>
        <v>645394.3</v>
      </c>
      <c r="K9" s="65">
        <f t="shared" si="1"/>
        <v>887477.1</v>
      </c>
      <c r="L9" s="65">
        <f t="shared" si="1"/>
        <v>1111304.3</v>
      </c>
      <c r="N9" s="508">
        <f aca="true" t="shared" si="2" ref="N9:N72">F9-L9</f>
        <v>0</v>
      </c>
    </row>
    <row r="10" spans="1:14" ht="25.5" customHeight="1">
      <c r="A10" s="109"/>
      <c r="B10" s="110"/>
      <c r="C10" s="76"/>
      <c r="D10" s="111"/>
      <c r="E10" s="98" t="s">
        <v>142</v>
      </c>
      <c r="F10" s="49"/>
      <c r="G10" s="49"/>
      <c r="H10" s="50"/>
      <c r="I10" s="49"/>
      <c r="J10" s="50"/>
      <c r="K10" s="49"/>
      <c r="L10" s="49"/>
      <c r="N10" s="508">
        <f t="shared" si="2"/>
        <v>0</v>
      </c>
    </row>
    <row r="11" spans="1:14" s="144" customFormat="1" ht="25.5" customHeight="1">
      <c r="A11" s="112">
        <v>2110</v>
      </c>
      <c r="B11" s="110" t="s">
        <v>882</v>
      </c>
      <c r="C11" s="81" t="s">
        <v>862</v>
      </c>
      <c r="D11" s="113" t="s">
        <v>861</v>
      </c>
      <c r="E11" s="98" t="s">
        <v>247</v>
      </c>
      <c r="F11" s="49">
        <f aca="true" t="shared" si="3" ref="F11:L11">SUM(F13)</f>
        <v>687850.4</v>
      </c>
      <c r="G11" s="49">
        <f t="shared" si="3"/>
        <v>684350.4</v>
      </c>
      <c r="H11" s="50">
        <f t="shared" si="3"/>
        <v>3500</v>
      </c>
      <c r="I11" s="49">
        <f t="shared" si="3"/>
        <v>182467.9</v>
      </c>
      <c r="J11" s="50">
        <f t="shared" si="3"/>
        <v>343540</v>
      </c>
      <c r="K11" s="49">
        <f t="shared" si="3"/>
        <v>515675</v>
      </c>
      <c r="L11" s="49">
        <f t="shared" si="3"/>
        <v>687850.4</v>
      </c>
      <c r="N11" s="508">
        <f t="shared" si="2"/>
        <v>0</v>
      </c>
    </row>
    <row r="12" spans="1:14" s="144" customFormat="1" ht="25.5" customHeight="1">
      <c r="A12" s="112"/>
      <c r="B12" s="110"/>
      <c r="C12" s="81"/>
      <c r="D12" s="113"/>
      <c r="E12" s="98" t="s">
        <v>248</v>
      </c>
      <c r="F12" s="49"/>
      <c r="G12" s="49"/>
      <c r="H12" s="50"/>
      <c r="I12" s="49"/>
      <c r="J12" s="50"/>
      <c r="K12" s="49"/>
      <c r="L12" s="49"/>
      <c r="N12" s="508">
        <f t="shared" si="2"/>
        <v>0</v>
      </c>
    </row>
    <row r="13" spans="1:14" ht="25.5" customHeight="1">
      <c r="A13" s="114">
        <v>2111</v>
      </c>
      <c r="B13" s="115" t="s">
        <v>882</v>
      </c>
      <c r="C13" s="80" t="s">
        <v>862</v>
      </c>
      <c r="D13" s="116" t="s">
        <v>862</v>
      </c>
      <c r="E13" s="99" t="s">
        <v>249</v>
      </c>
      <c r="F13" s="62">
        <f>G13+H13</f>
        <v>687850.4</v>
      </c>
      <c r="G13" s="62">
        <v>684350.4</v>
      </c>
      <c r="H13" s="62">
        <v>3500</v>
      </c>
      <c r="I13" s="16">
        <v>182467.9</v>
      </c>
      <c r="J13" s="69">
        <v>343540</v>
      </c>
      <c r="K13" s="69">
        <v>515675</v>
      </c>
      <c r="L13" s="16">
        <v>687850.4</v>
      </c>
      <c r="N13" s="508">
        <f t="shared" si="2"/>
        <v>0</v>
      </c>
    </row>
    <row r="14" spans="1:14" ht="25.5" customHeight="1">
      <c r="A14" s="16">
        <v>2112</v>
      </c>
      <c r="B14" s="81" t="s">
        <v>882</v>
      </c>
      <c r="C14" s="81" t="s">
        <v>862</v>
      </c>
      <c r="D14" s="81" t="s">
        <v>863</v>
      </c>
      <c r="E14" s="100" t="s">
        <v>250</v>
      </c>
      <c r="F14" s="49">
        <f>SUM(G14:H14)</f>
        <v>0</v>
      </c>
      <c r="G14" s="49"/>
      <c r="H14" s="50"/>
      <c r="I14" s="373"/>
      <c r="J14" s="50"/>
      <c r="K14" s="49"/>
      <c r="L14" s="49"/>
      <c r="N14" s="508">
        <f t="shared" si="2"/>
        <v>0</v>
      </c>
    </row>
    <row r="15" spans="1:14" ht="25.5" customHeight="1" thickBot="1">
      <c r="A15" s="109">
        <v>2113</v>
      </c>
      <c r="B15" s="110" t="s">
        <v>882</v>
      </c>
      <c r="C15" s="76" t="s">
        <v>862</v>
      </c>
      <c r="D15" s="111" t="s">
        <v>842</v>
      </c>
      <c r="E15" s="97" t="s">
        <v>251</v>
      </c>
      <c r="F15" s="52">
        <f>SUM(G15:H15)</f>
        <v>0</v>
      </c>
      <c r="G15" s="52"/>
      <c r="H15" s="53"/>
      <c r="I15" s="14"/>
      <c r="J15" s="53"/>
      <c r="K15" s="52"/>
      <c r="L15" s="52"/>
      <c r="N15" s="508">
        <f t="shared" si="2"/>
        <v>0</v>
      </c>
    </row>
    <row r="16" spans="1:14" ht="25.5" customHeight="1">
      <c r="A16" s="112">
        <v>2120</v>
      </c>
      <c r="B16" s="110" t="s">
        <v>882</v>
      </c>
      <c r="C16" s="81" t="s">
        <v>863</v>
      </c>
      <c r="D16" s="113" t="s">
        <v>861</v>
      </c>
      <c r="E16" s="98" t="s">
        <v>252</v>
      </c>
      <c r="F16" s="49">
        <f aca="true" t="shared" si="4" ref="F16:L16">SUM(F18:F19)</f>
        <v>0</v>
      </c>
      <c r="G16" s="49">
        <f t="shared" si="4"/>
        <v>0</v>
      </c>
      <c r="H16" s="50">
        <f t="shared" si="4"/>
        <v>0</v>
      </c>
      <c r="I16" s="65">
        <f t="shared" si="4"/>
        <v>0</v>
      </c>
      <c r="J16" s="50">
        <f t="shared" si="4"/>
        <v>0</v>
      </c>
      <c r="K16" s="49">
        <f t="shared" si="4"/>
        <v>0</v>
      </c>
      <c r="L16" s="49">
        <f t="shared" si="4"/>
        <v>0</v>
      </c>
      <c r="N16" s="508">
        <f t="shared" si="2"/>
        <v>0</v>
      </c>
    </row>
    <row r="17" spans="1:14" s="144" customFormat="1" ht="25.5" customHeight="1">
      <c r="A17" s="112"/>
      <c r="B17" s="110"/>
      <c r="C17" s="81"/>
      <c r="D17" s="113"/>
      <c r="E17" s="98" t="s">
        <v>248</v>
      </c>
      <c r="F17" s="49"/>
      <c r="G17" s="49"/>
      <c r="H17" s="50"/>
      <c r="I17" s="49"/>
      <c r="J17" s="50"/>
      <c r="K17" s="49"/>
      <c r="L17" s="49"/>
      <c r="N17" s="508">
        <f t="shared" si="2"/>
        <v>0</v>
      </c>
    </row>
    <row r="18" spans="1:14" ht="25.5" customHeight="1" thickBot="1">
      <c r="A18" s="112">
        <v>2121</v>
      </c>
      <c r="B18" s="110" t="s">
        <v>882</v>
      </c>
      <c r="C18" s="81" t="s">
        <v>863</v>
      </c>
      <c r="D18" s="113" t="s">
        <v>862</v>
      </c>
      <c r="E18" s="98" t="s">
        <v>253</v>
      </c>
      <c r="F18" s="54">
        <f>SUM(G18:H18)</f>
        <v>0</v>
      </c>
      <c r="G18" s="60"/>
      <c r="H18" s="14"/>
      <c r="I18" s="373"/>
      <c r="J18" s="55"/>
      <c r="K18" s="54"/>
      <c r="L18" s="54"/>
      <c r="N18" s="508">
        <f t="shared" si="2"/>
        <v>0</v>
      </c>
    </row>
    <row r="19" spans="1:14" ht="25.5" customHeight="1" thickBot="1">
      <c r="A19" s="112">
        <v>2122</v>
      </c>
      <c r="B19" s="110" t="s">
        <v>882</v>
      </c>
      <c r="C19" s="81" t="s">
        <v>863</v>
      </c>
      <c r="D19" s="113" t="s">
        <v>863</v>
      </c>
      <c r="E19" s="98" t="s">
        <v>254</v>
      </c>
      <c r="F19" s="54">
        <f>SUM(G19:H19)</f>
        <v>0</v>
      </c>
      <c r="G19" s="60"/>
      <c r="H19" s="14"/>
      <c r="I19" s="14"/>
      <c r="J19" s="55"/>
      <c r="K19" s="54"/>
      <c r="L19" s="54"/>
      <c r="N19" s="508">
        <f t="shared" si="2"/>
        <v>0</v>
      </c>
    </row>
    <row r="20" spans="1:14" ht="25.5" customHeight="1" thickBot="1">
      <c r="A20" s="112">
        <v>2130</v>
      </c>
      <c r="B20" s="110" t="s">
        <v>882</v>
      </c>
      <c r="C20" s="81" t="s">
        <v>842</v>
      </c>
      <c r="D20" s="113" t="s">
        <v>861</v>
      </c>
      <c r="E20" s="98" t="s">
        <v>255</v>
      </c>
      <c r="F20" s="49">
        <f aca="true" t="shared" si="5" ref="F20:L20">SUM(F24,F23)</f>
        <v>5851</v>
      </c>
      <c r="G20" s="49">
        <f t="shared" si="5"/>
        <v>5851</v>
      </c>
      <c r="H20" s="65">
        <f t="shared" si="5"/>
        <v>0</v>
      </c>
      <c r="I20" s="65">
        <f t="shared" si="5"/>
        <v>1462.8</v>
      </c>
      <c r="J20" s="49">
        <f t="shared" si="5"/>
        <v>2925.5</v>
      </c>
      <c r="K20" s="49">
        <f t="shared" si="5"/>
        <v>4388.3</v>
      </c>
      <c r="L20" s="62">
        <f t="shared" si="5"/>
        <v>5851</v>
      </c>
      <c r="N20" s="508">
        <f t="shared" si="2"/>
        <v>0</v>
      </c>
    </row>
    <row r="21" spans="1:14" s="144" customFormat="1" ht="25.5" customHeight="1">
      <c r="A21" s="112"/>
      <c r="B21" s="110"/>
      <c r="C21" s="81"/>
      <c r="D21" s="113"/>
      <c r="E21" s="98" t="s">
        <v>248</v>
      </c>
      <c r="F21" s="49"/>
      <c r="G21" s="49"/>
      <c r="H21" s="50"/>
      <c r="I21" s="49"/>
      <c r="J21" s="50"/>
      <c r="K21" s="56"/>
      <c r="L21" s="57"/>
      <c r="N21" s="508">
        <f t="shared" si="2"/>
        <v>0</v>
      </c>
    </row>
    <row r="22" spans="1:14" ht="25.5" customHeight="1" thickBot="1">
      <c r="A22" s="112">
        <v>2131</v>
      </c>
      <c r="B22" s="110" t="s">
        <v>882</v>
      </c>
      <c r="C22" s="81" t="s">
        <v>842</v>
      </c>
      <c r="D22" s="113" t="s">
        <v>862</v>
      </c>
      <c r="E22" s="98" t="s">
        <v>256</v>
      </c>
      <c r="F22" s="54">
        <f>SUM(G22:H22)</f>
        <v>0</v>
      </c>
      <c r="G22" s="54"/>
      <c r="H22" s="55"/>
      <c r="I22" s="58"/>
      <c r="J22" s="58"/>
      <c r="K22" s="59"/>
      <c r="L22" s="58"/>
      <c r="N22" s="508">
        <f t="shared" si="2"/>
        <v>0</v>
      </c>
    </row>
    <row r="23" spans="1:14" ht="25.5" customHeight="1" thickBot="1">
      <c r="A23" s="112">
        <v>2132</v>
      </c>
      <c r="B23" s="110" t="s">
        <v>882</v>
      </c>
      <c r="C23" s="81">
        <v>3</v>
      </c>
      <c r="D23" s="113">
        <v>2</v>
      </c>
      <c r="E23" s="98" t="s">
        <v>257</v>
      </c>
      <c r="F23" s="54">
        <f>SUM(G23:H23)</f>
        <v>0</v>
      </c>
      <c r="G23" s="54"/>
      <c r="H23" s="54"/>
      <c r="I23" s="60"/>
      <c r="J23" s="61"/>
      <c r="K23" s="55"/>
      <c r="L23" s="54"/>
      <c r="N23" s="508">
        <f t="shared" si="2"/>
        <v>0</v>
      </c>
    </row>
    <row r="24" spans="1:14" ht="25.5" customHeight="1" thickBot="1">
      <c r="A24" s="112">
        <v>2133</v>
      </c>
      <c r="B24" s="110" t="s">
        <v>882</v>
      </c>
      <c r="C24" s="81">
        <v>3</v>
      </c>
      <c r="D24" s="113">
        <v>3</v>
      </c>
      <c r="E24" s="98" t="s">
        <v>258</v>
      </c>
      <c r="F24" s="54">
        <v>5851</v>
      </c>
      <c r="G24" s="62">
        <v>5851</v>
      </c>
      <c r="H24" s="62"/>
      <c r="I24" s="63">
        <v>1462.8</v>
      </c>
      <c r="J24" s="62">
        <v>2925.5</v>
      </c>
      <c r="K24" s="64">
        <v>4388.3</v>
      </c>
      <c r="L24" s="62">
        <v>5851</v>
      </c>
      <c r="N24" s="508">
        <f t="shared" si="2"/>
        <v>0</v>
      </c>
    </row>
    <row r="25" spans="1:14" ht="25.5" customHeight="1">
      <c r="A25" s="112">
        <v>2140</v>
      </c>
      <c r="B25" s="110" t="s">
        <v>882</v>
      </c>
      <c r="C25" s="81">
        <v>4</v>
      </c>
      <c r="D25" s="113">
        <v>0</v>
      </c>
      <c r="E25" s="98" t="s">
        <v>259</v>
      </c>
      <c r="F25" s="49">
        <f aca="true" t="shared" si="6" ref="F25:L25">SUM(F27)</f>
        <v>0</v>
      </c>
      <c r="G25" s="49">
        <f t="shared" si="6"/>
        <v>0</v>
      </c>
      <c r="H25" s="50">
        <f t="shared" si="6"/>
        <v>0</v>
      </c>
      <c r="I25" s="56">
        <f t="shared" si="6"/>
        <v>0</v>
      </c>
      <c r="J25" s="49">
        <f t="shared" si="6"/>
        <v>0</v>
      </c>
      <c r="K25" s="50">
        <f t="shared" si="6"/>
        <v>0</v>
      </c>
      <c r="L25" s="49">
        <f t="shared" si="6"/>
        <v>0</v>
      </c>
      <c r="N25" s="508">
        <f t="shared" si="2"/>
        <v>0</v>
      </c>
    </row>
    <row r="26" spans="1:14" s="144" customFormat="1" ht="25.5" customHeight="1">
      <c r="A26" s="112"/>
      <c r="B26" s="110"/>
      <c r="C26" s="81"/>
      <c r="D26" s="113"/>
      <c r="E26" s="98" t="s">
        <v>248</v>
      </c>
      <c r="F26" s="49"/>
      <c r="G26" s="56"/>
      <c r="H26" s="14"/>
      <c r="I26" s="14"/>
      <c r="J26" s="167"/>
      <c r="K26" s="50"/>
      <c r="L26" s="49"/>
      <c r="N26" s="508">
        <f t="shared" si="2"/>
        <v>0</v>
      </c>
    </row>
    <row r="27" spans="1:14" ht="25.5" customHeight="1" thickBot="1">
      <c r="A27" s="112">
        <v>2141</v>
      </c>
      <c r="B27" s="110" t="s">
        <v>882</v>
      </c>
      <c r="C27" s="81">
        <v>4</v>
      </c>
      <c r="D27" s="113">
        <v>1</v>
      </c>
      <c r="E27" s="98" t="s">
        <v>260</v>
      </c>
      <c r="F27" s="54">
        <f>SUM(G27:H27)</f>
        <v>0</v>
      </c>
      <c r="G27" s="60"/>
      <c r="H27" s="14"/>
      <c r="I27" s="373"/>
      <c r="J27" s="374"/>
      <c r="K27" s="55"/>
      <c r="L27" s="54"/>
      <c r="N27" s="508">
        <f t="shared" si="2"/>
        <v>0</v>
      </c>
    </row>
    <row r="28" spans="1:14" ht="25.5" customHeight="1">
      <c r="A28" s="112">
        <v>2150</v>
      </c>
      <c r="B28" s="110" t="s">
        <v>882</v>
      </c>
      <c r="C28" s="81">
        <v>5</v>
      </c>
      <c r="D28" s="113">
        <v>0</v>
      </c>
      <c r="E28" s="98" t="s">
        <v>261</v>
      </c>
      <c r="F28" s="49">
        <f aca="true" t="shared" si="7" ref="F28:L28">SUM(F30)</f>
        <v>0</v>
      </c>
      <c r="G28" s="49">
        <f t="shared" si="7"/>
        <v>0</v>
      </c>
      <c r="H28" s="66">
        <f t="shared" si="7"/>
        <v>0</v>
      </c>
      <c r="I28" s="375">
        <f t="shared" si="7"/>
        <v>0</v>
      </c>
      <c r="J28" s="49">
        <f t="shared" si="7"/>
        <v>0</v>
      </c>
      <c r="K28" s="50">
        <f t="shared" si="7"/>
        <v>0</v>
      </c>
      <c r="L28" s="49">
        <f t="shared" si="7"/>
        <v>0</v>
      </c>
      <c r="N28" s="508">
        <f t="shared" si="2"/>
        <v>0</v>
      </c>
    </row>
    <row r="29" spans="1:14" s="144" customFormat="1" ht="25.5" customHeight="1">
      <c r="A29" s="112"/>
      <c r="B29" s="110"/>
      <c r="C29" s="81"/>
      <c r="D29" s="113"/>
      <c r="E29" s="98" t="s">
        <v>248</v>
      </c>
      <c r="F29" s="49"/>
      <c r="G29" s="49"/>
      <c r="H29" s="50"/>
      <c r="I29" s="56"/>
      <c r="J29" s="49"/>
      <c r="K29" s="50"/>
      <c r="L29" s="49"/>
      <c r="N29" s="508">
        <f t="shared" si="2"/>
        <v>0</v>
      </c>
    </row>
    <row r="30" spans="1:14" ht="25.5" customHeight="1" thickBot="1">
      <c r="A30" s="112">
        <v>2151</v>
      </c>
      <c r="B30" s="110" t="s">
        <v>882</v>
      </c>
      <c r="C30" s="81">
        <v>5</v>
      </c>
      <c r="D30" s="113">
        <v>1</v>
      </c>
      <c r="E30" s="98" t="s">
        <v>262</v>
      </c>
      <c r="F30" s="54">
        <f>SUM(G30:H30)</f>
        <v>0</v>
      </c>
      <c r="G30" s="54"/>
      <c r="H30" s="55"/>
      <c r="I30" s="60"/>
      <c r="J30" s="54"/>
      <c r="K30" s="55"/>
      <c r="L30" s="54"/>
      <c r="N30" s="508">
        <f t="shared" si="2"/>
        <v>0</v>
      </c>
    </row>
    <row r="31" spans="1:14" ht="25.5" customHeight="1">
      <c r="A31" s="112">
        <v>2160</v>
      </c>
      <c r="B31" s="110" t="s">
        <v>882</v>
      </c>
      <c r="C31" s="81">
        <v>6</v>
      </c>
      <c r="D31" s="113">
        <v>0</v>
      </c>
      <c r="E31" s="98" t="s">
        <v>263</v>
      </c>
      <c r="F31" s="56">
        <f aca="true" t="shared" si="8" ref="F31:L31">SUM(F33)</f>
        <v>417602.9</v>
      </c>
      <c r="G31" s="57">
        <f>SUM(G33)</f>
        <v>167529.2</v>
      </c>
      <c r="H31" s="50">
        <f t="shared" si="8"/>
        <v>250073.7</v>
      </c>
      <c r="I31" s="57">
        <f t="shared" si="8"/>
        <v>241085</v>
      </c>
      <c r="J31" s="50">
        <f>SUM(J33)</f>
        <v>298928.8</v>
      </c>
      <c r="K31" s="57">
        <f t="shared" si="8"/>
        <v>367413.8</v>
      </c>
      <c r="L31" s="57">
        <f t="shared" si="8"/>
        <v>417602.9</v>
      </c>
      <c r="N31" s="508">
        <f t="shared" si="2"/>
        <v>0</v>
      </c>
    </row>
    <row r="32" spans="1:14" s="144" customFormat="1" ht="25.5" customHeight="1" thickBot="1">
      <c r="A32" s="112"/>
      <c r="B32" s="110"/>
      <c r="C32" s="81"/>
      <c r="D32" s="113"/>
      <c r="E32" s="98" t="s">
        <v>248</v>
      </c>
      <c r="F32" s="56"/>
      <c r="G32" s="49"/>
      <c r="H32" s="64"/>
      <c r="I32" s="62"/>
      <c r="J32" s="64"/>
      <c r="K32" s="62"/>
      <c r="L32" s="62"/>
      <c r="N32" s="508">
        <f t="shared" si="2"/>
        <v>0</v>
      </c>
    </row>
    <row r="33" spans="1:14" ht="25.5" customHeight="1" thickBot="1">
      <c r="A33" s="114">
        <v>2161</v>
      </c>
      <c r="B33" s="115" t="s">
        <v>882</v>
      </c>
      <c r="C33" s="80">
        <v>6</v>
      </c>
      <c r="D33" s="116">
        <v>1</v>
      </c>
      <c r="E33" s="99" t="s">
        <v>264</v>
      </c>
      <c r="F33" s="63">
        <f>H33+G33</f>
        <v>417602.9</v>
      </c>
      <c r="G33" s="117">
        <v>167529.2</v>
      </c>
      <c r="H33" s="118">
        <v>250073.7</v>
      </c>
      <c r="I33" s="16">
        <v>241085</v>
      </c>
      <c r="J33" s="16">
        <v>298928.8</v>
      </c>
      <c r="K33" s="69">
        <v>367413.8</v>
      </c>
      <c r="L33" s="16">
        <v>417602.9</v>
      </c>
      <c r="N33" s="508">
        <f t="shared" si="2"/>
        <v>0</v>
      </c>
    </row>
    <row r="34" spans="1:14" ht="25.5" customHeight="1">
      <c r="A34" s="112">
        <v>2170</v>
      </c>
      <c r="B34" s="110" t="s">
        <v>882</v>
      </c>
      <c r="C34" s="81">
        <v>7</v>
      </c>
      <c r="D34" s="113">
        <v>0</v>
      </c>
      <c r="E34" s="98" t="s">
        <v>265</v>
      </c>
      <c r="F34" s="56">
        <f aca="true" t="shared" si="9" ref="F34:K34">SUM(F36)</f>
        <v>0</v>
      </c>
      <c r="G34" s="49">
        <f t="shared" si="9"/>
        <v>0</v>
      </c>
      <c r="H34" s="49">
        <f t="shared" si="9"/>
        <v>0</v>
      </c>
      <c r="I34" s="49">
        <f t="shared" si="9"/>
        <v>0</v>
      </c>
      <c r="J34" s="49">
        <f t="shared" si="9"/>
        <v>0</v>
      </c>
      <c r="K34" s="49">
        <f t="shared" si="9"/>
        <v>0</v>
      </c>
      <c r="L34" s="49"/>
      <c r="N34" s="508">
        <f t="shared" si="2"/>
        <v>0</v>
      </c>
    </row>
    <row r="35" spans="1:14" s="144" customFormat="1" ht="25.5" customHeight="1">
      <c r="A35" s="112"/>
      <c r="B35" s="110"/>
      <c r="C35" s="81"/>
      <c r="D35" s="113"/>
      <c r="E35" s="98" t="s">
        <v>248</v>
      </c>
      <c r="F35" s="56"/>
      <c r="G35" s="49"/>
      <c r="H35" s="50"/>
      <c r="I35" s="49"/>
      <c r="J35" s="50"/>
      <c r="K35" s="49"/>
      <c r="L35" s="49"/>
      <c r="N35" s="508">
        <f t="shared" si="2"/>
        <v>0</v>
      </c>
    </row>
    <row r="36" spans="1:14" ht="25.5" customHeight="1" thickBot="1">
      <c r="A36" s="112">
        <v>2171</v>
      </c>
      <c r="B36" s="110" t="s">
        <v>882</v>
      </c>
      <c r="C36" s="81">
        <v>7</v>
      </c>
      <c r="D36" s="113">
        <v>1</v>
      </c>
      <c r="E36" s="98" t="s">
        <v>265</v>
      </c>
      <c r="F36" s="60">
        <f>SUM(G36:H36)</f>
        <v>0</v>
      </c>
      <c r="G36" s="54"/>
      <c r="H36" s="55"/>
      <c r="I36" s="54"/>
      <c r="J36" s="55"/>
      <c r="K36" s="54"/>
      <c r="L36" s="54"/>
      <c r="N36" s="508">
        <f t="shared" si="2"/>
        <v>0</v>
      </c>
    </row>
    <row r="37" spans="1:14" ht="25.5" customHeight="1">
      <c r="A37" s="112">
        <v>2180</v>
      </c>
      <c r="B37" s="110" t="s">
        <v>882</v>
      </c>
      <c r="C37" s="81">
        <v>8</v>
      </c>
      <c r="D37" s="113">
        <v>0</v>
      </c>
      <c r="E37" s="98" t="s">
        <v>266</v>
      </c>
      <c r="F37" s="49">
        <f aca="true" t="shared" si="10" ref="F37:L37">SUM(F39)</f>
        <v>0</v>
      </c>
      <c r="G37" s="49">
        <f t="shared" si="10"/>
        <v>0</v>
      </c>
      <c r="H37" s="50">
        <f t="shared" si="10"/>
        <v>0</v>
      </c>
      <c r="I37" s="49">
        <f t="shared" si="10"/>
        <v>0</v>
      </c>
      <c r="J37" s="50">
        <f t="shared" si="10"/>
        <v>0</v>
      </c>
      <c r="K37" s="49">
        <f t="shared" si="10"/>
        <v>0</v>
      </c>
      <c r="L37" s="49">
        <f t="shared" si="10"/>
        <v>0</v>
      </c>
      <c r="N37" s="508">
        <f t="shared" si="2"/>
        <v>0</v>
      </c>
    </row>
    <row r="38" spans="1:14" s="144" customFormat="1" ht="25.5" customHeight="1">
      <c r="A38" s="112"/>
      <c r="B38" s="110"/>
      <c r="C38" s="81"/>
      <c r="D38" s="113"/>
      <c r="E38" s="98" t="s">
        <v>248</v>
      </c>
      <c r="F38" s="49"/>
      <c r="G38" s="49"/>
      <c r="H38" s="50"/>
      <c r="I38" s="49"/>
      <c r="J38" s="50"/>
      <c r="K38" s="49"/>
      <c r="L38" s="49"/>
      <c r="N38" s="508">
        <f t="shared" si="2"/>
        <v>0</v>
      </c>
    </row>
    <row r="39" spans="1:14" ht="25.5" customHeight="1">
      <c r="A39" s="112">
        <v>2181</v>
      </c>
      <c r="B39" s="110" t="s">
        <v>882</v>
      </c>
      <c r="C39" s="81">
        <v>8</v>
      </c>
      <c r="D39" s="113">
        <v>1</v>
      </c>
      <c r="E39" s="98" t="s">
        <v>266</v>
      </c>
      <c r="F39" s="49">
        <f aca="true" t="shared" si="11" ref="F39:L39">SUM(F41:F42)</f>
        <v>0</v>
      </c>
      <c r="G39" s="49">
        <f>SUM(G41:G42)</f>
        <v>0</v>
      </c>
      <c r="H39" s="50">
        <f t="shared" si="11"/>
        <v>0</v>
      </c>
      <c r="I39" s="49">
        <f t="shared" si="11"/>
        <v>0</v>
      </c>
      <c r="J39" s="50">
        <f t="shared" si="11"/>
        <v>0</v>
      </c>
      <c r="K39" s="49">
        <f t="shared" si="11"/>
        <v>0</v>
      </c>
      <c r="L39" s="49">
        <f t="shared" si="11"/>
        <v>0</v>
      </c>
      <c r="N39" s="508">
        <f t="shared" si="2"/>
        <v>0</v>
      </c>
    </row>
    <row r="40" spans="1:14" ht="25.5" customHeight="1">
      <c r="A40" s="112"/>
      <c r="B40" s="110"/>
      <c r="C40" s="81"/>
      <c r="D40" s="113"/>
      <c r="E40" s="97" t="s">
        <v>248</v>
      </c>
      <c r="F40" s="49"/>
      <c r="G40" s="49"/>
      <c r="H40" s="50"/>
      <c r="I40" s="49"/>
      <c r="J40" s="50"/>
      <c r="K40" s="49"/>
      <c r="L40" s="49"/>
      <c r="N40" s="508">
        <f t="shared" si="2"/>
        <v>0</v>
      </c>
    </row>
    <row r="41" spans="1:14" ht="25.5" customHeight="1" thickBot="1">
      <c r="A41" s="112">
        <v>2182</v>
      </c>
      <c r="B41" s="110" t="s">
        <v>882</v>
      </c>
      <c r="C41" s="81">
        <v>8</v>
      </c>
      <c r="D41" s="113">
        <v>1</v>
      </c>
      <c r="E41" s="97" t="s">
        <v>267</v>
      </c>
      <c r="F41" s="54">
        <f>SUM(G41:H41)</f>
        <v>0</v>
      </c>
      <c r="G41" s="54"/>
      <c r="H41" s="55"/>
      <c r="I41" s="54"/>
      <c r="J41" s="55"/>
      <c r="K41" s="54"/>
      <c r="L41" s="54"/>
      <c r="N41" s="508">
        <f t="shared" si="2"/>
        <v>0</v>
      </c>
    </row>
    <row r="42" spans="1:14" ht="25.5" customHeight="1" thickBot="1">
      <c r="A42" s="112">
        <v>2183</v>
      </c>
      <c r="B42" s="110" t="s">
        <v>882</v>
      </c>
      <c r="C42" s="81">
        <v>8</v>
      </c>
      <c r="D42" s="113">
        <v>1</v>
      </c>
      <c r="E42" s="97" t="s">
        <v>268</v>
      </c>
      <c r="F42" s="54">
        <f>SUM(G42:H42)</f>
        <v>0</v>
      </c>
      <c r="G42" s="54">
        <f aca="true" t="shared" si="12" ref="G42:L42">G43</f>
        <v>0</v>
      </c>
      <c r="H42" s="55">
        <f t="shared" si="12"/>
        <v>0</v>
      </c>
      <c r="I42" s="54">
        <f t="shared" si="12"/>
        <v>0</v>
      </c>
      <c r="J42" s="55">
        <f t="shared" si="12"/>
        <v>0</v>
      </c>
      <c r="K42" s="54">
        <f t="shared" si="12"/>
        <v>0</v>
      </c>
      <c r="L42" s="54">
        <f t="shared" si="12"/>
        <v>0</v>
      </c>
      <c r="N42" s="508">
        <f t="shared" si="2"/>
        <v>0</v>
      </c>
    </row>
    <row r="43" spans="1:14" ht="25.5" customHeight="1" thickBot="1">
      <c r="A43" s="112">
        <v>2184</v>
      </c>
      <c r="B43" s="110" t="s">
        <v>882</v>
      </c>
      <c r="C43" s="81">
        <v>8</v>
      </c>
      <c r="D43" s="113">
        <v>1</v>
      </c>
      <c r="E43" s="97" t="s">
        <v>269</v>
      </c>
      <c r="F43" s="54">
        <f>SUM(G43:H43)</f>
        <v>0</v>
      </c>
      <c r="G43" s="54"/>
      <c r="H43" s="55"/>
      <c r="I43" s="54"/>
      <c r="J43" s="55"/>
      <c r="K43" s="54"/>
      <c r="L43" s="54"/>
      <c r="N43" s="508">
        <f t="shared" si="2"/>
        <v>0</v>
      </c>
    </row>
    <row r="44" spans="1:14" ht="25.5" customHeight="1">
      <c r="A44" s="112">
        <v>2185</v>
      </c>
      <c r="B44" s="110" t="s">
        <v>882</v>
      </c>
      <c r="C44" s="81">
        <v>8</v>
      </c>
      <c r="D44" s="113">
        <v>1</v>
      </c>
      <c r="E44" s="97"/>
      <c r="F44" s="49"/>
      <c r="G44" s="49"/>
      <c r="H44" s="50"/>
      <c r="I44" s="49"/>
      <c r="J44" s="50"/>
      <c r="K44" s="49"/>
      <c r="L44" s="49"/>
      <c r="N44" s="508">
        <f t="shared" si="2"/>
        <v>0</v>
      </c>
    </row>
    <row r="45" spans="1:14" s="28" customFormat="1" ht="25.5" customHeight="1">
      <c r="A45" s="112">
        <v>2200</v>
      </c>
      <c r="B45" s="110" t="s">
        <v>883</v>
      </c>
      <c r="C45" s="81">
        <v>0</v>
      </c>
      <c r="D45" s="113">
        <v>0</v>
      </c>
      <c r="E45" s="97" t="s">
        <v>270</v>
      </c>
      <c r="F45" s="49">
        <f aca="true" t="shared" si="13" ref="F45:L45">SUM(F47,F50,F53,F56,F59)</f>
        <v>6000</v>
      </c>
      <c r="G45" s="49">
        <f t="shared" si="13"/>
        <v>1000</v>
      </c>
      <c r="H45" s="50">
        <f t="shared" si="13"/>
        <v>5000</v>
      </c>
      <c r="I45" s="49">
        <f t="shared" si="13"/>
        <v>5250</v>
      </c>
      <c r="J45" s="50">
        <f t="shared" si="13"/>
        <v>5500</v>
      </c>
      <c r="K45" s="49">
        <f t="shared" si="13"/>
        <v>5750</v>
      </c>
      <c r="L45" s="49">
        <f t="shared" si="13"/>
        <v>6000</v>
      </c>
      <c r="N45" s="508">
        <f t="shared" si="2"/>
        <v>0</v>
      </c>
    </row>
    <row r="46" spans="1:14" ht="25.5" customHeight="1">
      <c r="A46" s="109"/>
      <c r="B46" s="110"/>
      <c r="C46" s="76"/>
      <c r="D46" s="111"/>
      <c r="E46" s="98" t="s">
        <v>142</v>
      </c>
      <c r="F46" s="65"/>
      <c r="G46" s="65"/>
      <c r="H46" s="66"/>
      <c r="I46" s="65"/>
      <c r="J46" s="66"/>
      <c r="K46" s="65"/>
      <c r="L46" s="65"/>
      <c r="N46" s="508">
        <f t="shared" si="2"/>
        <v>0</v>
      </c>
    </row>
    <row r="47" spans="1:14" ht="25.5" customHeight="1">
      <c r="A47" s="112">
        <v>2210</v>
      </c>
      <c r="B47" s="110" t="s">
        <v>883</v>
      </c>
      <c r="C47" s="81">
        <v>1</v>
      </c>
      <c r="D47" s="113">
        <v>0</v>
      </c>
      <c r="E47" s="98" t="s">
        <v>271</v>
      </c>
      <c r="F47" s="49">
        <f aca="true" t="shared" si="14" ref="F47:L47">SUM(F49)</f>
        <v>0</v>
      </c>
      <c r="G47" s="49">
        <f t="shared" si="14"/>
        <v>0</v>
      </c>
      <c r="H47" s="50">
        <f t="shared" si="14"/>
        <v>0</v>
      </c>
      <c r="I47" s="49">
        <f t="shared" si="14"/>
        <v>0</v>
      </c>
      <c r="J47" s="50">
        <f t="shared" si="14"/>
        <v>0</v>
      </c>
      <c r="K47" s="49">
        <f t="shared" si="14"/>
        <v>0</v>
      </c>
      <c r="L47" s="49">
        <f t="shared" si="14"/>
        <v>0</v>
      </c>
      <c r="N47" s="508">
        <f t="shared" si="2"/>
        <v>0</v>
      </c>
    </row>
    <row r="48" spans="1:14" s="144" customFormat="1" ht="25.5" customHeight="1">
      <c r="A48" s="112"/>
      <c r="B48" s="110"/>
      <c r="C48" s="81"/>
      <c r="D48" s="113"/>
      <c r="E48" s="98" t="s">
        <v>248</v>
      </c>
      <c r="F48" s="49"/>
      <c r="G48" s="49"/>
      <c r="H48" s="50"/>
      <c r="I48" s="49"/>
      <c r="J48" s="50"/>
      <c r="K48" s="49"/>
      <c r="L48" s="49"/>
      <c r="N48" s="508">
        <f t="shared" si="2"/>
        <v>0</v>
      </c>
    </row>
    <row r="49" spans="1:14" ht="25.5" customHeight="1" thickBot="1">
      <c r="A49" s="112">
        <v>2211</v>
      </c>
      <c r="B49" s="110" t="s">
        <v>883</v>
      </c>
      <c r="C49" s="81">
        <v>1</v>
      </c>
      <c r="D49" s="113">
        <v>1</v>
      </c>
      <c r="E49" s="98" t="s">
        <v>272</v>
      </c>
      <c r="F49" s="54">
        <f>SUM(G49:H49)</f>
        <v>0</v>
      </c>
      <c r="G49" s="54"/>
      <c r="H49" s="55"/>
      <c r="I49" s="54"/>
      <c r="J49" s="58"/>
      <c r="K49" s="58"/>
      <c r="L49" s="58"/>
      <c r="N49" s="508">
        <f t="shared" si="2"/>
        <v>0</v>
      </c>
    </row>
    <row r="50" spans="1:14" ht="25.5" customHeight="1">
      <c r="A50" s="112">
        <v>2220</v>
      </c>
      <c r="B50" s="110" t="s">
        <v>883</v>
      </c>
      <c r="C50" s="81">
        <v>2</v>
      </c>
      <c r="D50" s="113">
        <v>0</v>
      </c>
      <c r="E50" s="98" t="s">
        <v>273</v>
      </c>
      <c r="F50" s="49">
        <f aca="true" t="shared" si="15" ref="F50:L50">SUM(F52)</f>
        <v>6000</v>
      </c>
      <c r="G50" s="49">
        <f t="shared" si="15"/>
        <v>1000</v>
      </c>
      <c r="H50" s="50">
        <f t="shared" si="15"/>
        <v>5000</v>
      </c>
      <c r="I50" s="49">
        <f t="shared" si="15"/>
        <v>5250</v>
      </c>
      <c r="J50" s="50">
        <f t="shared" si="15"/>
        <v>5500</v>
      </c>
      <c r="K50" s="49">
        <f t="shared" si="15"/>
        <v>5750</v>
      </c>
      <c r="L50" s="49">
        <f t="shared" si="15"/>
        <v>6000</v>
      </c>
      <c r="N50" s="508">
        <f t="shared" si="2"/>
        <v>0</v>
      </c>
    </row>
    <row r="51" spans="1:14" s="144" customFormat="1" ht="25.5" customHeight="1">
      <c r="A51" s="112"/>
      <c r="B51" s="110"/>
      <c r="C51" s="81"/>
      <c r="D51" s="113"/>
      <c r="E51" s="98" t="s">
        <v>248</v>
      </c>
      <c r="F51" s="49"/>
      <c r="G51" s="49"/>
      <c r="H51" s="50"/>
      <c r="I51" s="49"/>
      <c r="J51" s="50"/>
      <c r="K51" s="49"/>
      <c r="L51" s="49"/>
      <c r="N51" s="508">
        <f t="shared" si="2"/>
        <v>0</v>
      </c>
    </row>
    <row r="52" spans="1:14" ht="25.5" customHeight="1" thickBot="1">
      <c r="A52" s="112">
        <v>2221</v>
      </c>
      <c r="B52" s="110" t="s">
        <v>883</v>
      </c>
      <c r="C52" s="81">
        <v>2</v>
      </c>
      <c r="D52" s="113">
        <v>1</v>
      </c>
      <c r="E52" s="98" t="s">
        <v>274</v>
      </c>
      <c r="F52" s="54">
        <v>6000</v>
      </c>
      <c r="G52" s="54">
        <v>1000</v>
      </c>
      <c r="H52" s="55">
        <v>5000</v>
      </c>
      <c r="I52" s="54">
        <v>5250</v>
      </c>
      <c r="J52" s="55">
        <v>5500</v>
      </c>
      <c r="K52" s="54">
        <v>5750</v>
      </c>
      <c r="L52" s="54">
        <v>6000</v>
      </c>
      <c r="N52" s="508">
        <f t="shared" si="2"/>
        <v>0</v>
      </c>
    </row>
    <row r="53" spans="1:14" ht="25.5" customHeight="1">
      <c r="A53" s="112">
        <v>2230</v>
      </c>
      <c r="B53" s="110" t="s">
        <v>883</v>
      </c>
      <c r="C53" s="81">
        <v>3</v>
      </c>
      <c r="D53" s="113">
        <v>0</v>
      </c>
      <c r="E53" s="98" t="s">
        <v>275</v>
      </c>
      <c r="F53" s="49">
        <f aca="true" t="shared" si="16" ref="F53:L53">SUM(F55)</f>
        <v>0</v>
      </c>
      <c r="G53" s="49">
        <f t="shared" si="16"/>
        <v>0</v>
      </c>
      <c r="H53" s="50">
        <f t="shared" si="16"/>
        <v>0</v>
      </c>
      <c r="I53" s="49">
        <f t="shared" si="16"/>
        <v>0</v>
      </c>
      <c r="J53" s="50">
        <f t="shared" si="16"/>
        <v>0</v>
      </c>
      <c r="K53" s="49">
        <f t="shared" si="16"/>
        <v>0</v>
      </c>
      <c r="L53" s="49">
        <f t="shared" si="16"/>
        <v>0</v>
      </c>
      <c r="N53" s="508">
        <f t="shared" si="2"/>
        <v>0</v>
      </c>
    </row>
    <row r="54" spans="1:14" s="144" customFormat="1" ht="25.5" customHeight="1">
      <c r="A54" s="112"/>
      <c r="B54" s="110"/>
      <c r="C54" s="81"/>
      <c r="D54" s="113"/>
      <c r="E54" s="98" t="s">
        <v>248</v>
      </c>
      <c r="F54" s="49"/>
      <c r="G54" s="49"/>
      <c r="H54" s="50"/>
      <c r="I54" s="49"/>
      <c r="J54" s="50"/>
      <c r="K54" s="49"/>
      <c r="L54" s="49"/>
      <c r="N54" s="508">
        <f t="shared" si="2"/>
        <v>0</v>
      </c>
    </row>
    <row r="55" spans="1:14" ht="25.5" customHeight="1" thickBot="1">
      <c r="A55" s="112">
        <v>2231</v>
      </c>
      <c r="B55" s="110" t="s">
        <v>883</v>
      </c>
      <c r="C55" s="81">
        <v>3</v>
      </c>
      <c r="D55" s="113">
        <v>1</v>
      </c>
      <c r="E55" s="98" t="s">
        <v>276</v>
      </c>
      <c r="F55" s="54">
        <f>SUM(G55:H55)</f>
        <v>0</v>
      </c>
      <c r="G55" s="54"/>
      <c r="H55" s="55"/>
      <c r="I55" s="54"/>
      <c r="J55" s="55"/>
      <c r="K55" s="54"/>
      <c r="L55" s="54"/>
      <c r="N55" s="508">
        <f t="shared" si="2"/>
        <v>0</v>
      </c>
    </row>
    <row r="56" spans="1:14" ht="25.5" customHeight="1">
      <c r="A56" s="112">
        <v>2240</v>
      </c>
      <c r="B56" s="110" t="s">
        <v>883</v>
      </c>
      <c r="C56" s="81">
        <v>4</v>
      </c>
      <c r="D56" s="113">
        <v>0</v>
      </c>
      <c r="E56" s="98" t="s">
        <v>277</v>
      </c>
      <c r="F56" s="49">
        <f aca="true" t="shared" si="17" ref="F56:L56">SUM(F58)</f>
        <v>0</v>
      </c>
      <c r="G56" s="49">
        <f t="shared" si="17"/>
        <v>0</v>
      </c>
      <c r="H56" s="50">
        <f t="shared" si="17"/>
        <v>0</v>
      </c>
      <c r="I56" s="49">
        <f t="shared" si="17"/>
        <v>0</v>
      </c>
      <c r="J56" s="50">
        <f t="shared" si="17"/>
        <v>0</v>
      </c>
      <c r="K56" s="49">
        <f t="shared" si="17"/>
        <v>0</v>
      </c>
      <c r="L56" s="49">
        <f t="shared" si="17"/>
        <v>0</v>
      </c>
      <c r="N56" s="508">
        <f t="shared" si="2"/>
        <v>0</v>
      </c>
    </row>
    <row r="57" spans="1:14" s="144" customFormat="1" ht="25.5" customHeight="1">
      <c r="A57" s="112"/>
      <c r="B57" s="81"/>
      <c r="C57" s="81"/>
      <c r="D57" s="113"/>
      <c r="E57" s="98" t="s">
        <v>248</v>
      </c>
      <c r="F57" s="49"/>
      <c r="G57" s="49"/>
      <c r="H57" s="50"/>
      <c r="I57" s="49"/>
      <c r="J57" s="50"/>
      <c r="K57" s="49"/>
      <c r="L57" s="49"/>
      <c r="N57" s="508">
        <f t="shared" si="2"/>
        <v>0</v>
      </c>
    </row>
    <row r="58" spans="1:14" ht="25.5" customHeight="1" thickBot="1">
      <c r="A58" s="112">
        <v>2241</v>
      </c>
      <c r="B58" s="110" t="s">
        <v>883</v>
      </c>
      <c r="C58" s="81">
        <v>4</v>
      </c>
      <c r="D58" s="113">
        <v>1</v>
      </c>
      <c r="E58" s="98" t="s">
        <v>277</v>
      </c>
      <c r="F58" s="54">
        <f>SUM(G58:H58)</f>
        <v>0</v>
      </c>
      <c r="G58" s="54"/>
      <c r="H58" s="55"/>
      <c r="I58" s="54"/>
      <c r="J58" s="55"/>
      <c r="K58" s="54"/>
      <c r="L58" s="54"/>
      <c r="N58" s="508">
        <f t="shared" si="2"/>
        <v>0</v>
      </c>
    </row>
    <row r="59" spans="1:14" ht="25.5" customHeight="1">
      <c r="A59" s="112">
        <v>2250</v>
      </c>
      <c r="B59" s="110" t="s">
        <v>883</v>
      </c>
      <c r="C59" s="81">
        <v>5</v>
      </c>
      <c r="D59" s="113">
        <v>0</v>
      </c>
      <c r="E59" s="98" t="s">
        <v>278</v>
      </c>
      <c r="F59" s="49">
        <f aca="true" t="shared" si="18" ref="F59:L59">SUM(F61)</f>
        <v>0</v>
      </c>
      <c r="G59" s="49">
        <f t="shared" si="18"/>
        <v>0</v>
      </c>
      <c r="H59" s="50">
        <f t="shared" si="18"/>
        <v>0</v>
      </c>
      <c r="I59" s="49">
        <f t="shared" si="18"/>
        <v>0</v>
      </c>
      <c r="J59" s="50">
        <f t="shared" si="18"/>
        <v>0</v>
      </c>
      <c r="K59" s="49">
        <f t="shared" si="18"/>
        <v>0</v>
      </c>
      <c r="L59" s="49">
        <f t="shared" si="18"/>
        <v>0</v>
      </c>
      <c r="N59" s="508">
        <f t="shared" si="2"/>
        <v>0</v>
      </c>
    </row>
    <row r="60" spans="1:14" s="144" customFormat="1" ht="25.5" customHeight="1">
      <c r="A60" s="112"/>
      <c r="B60" s="110"/>
      <c r="C60" s="81"/>
      <c r="D60" s="113"/>
      <c r="E60" s="98" t="s">
        <v>248</v>
      </c>
      <c r="F60" s="49"/>
      <c r="G60" s="49"/>
      <c r="H60" s="50"/>
      <c r="I60" s="49"/>
      <c r="J60" s="50"/>
      <c r="K60" s="49"/>
      <c r="L60" s="49"/>
      <c r="N60" s="508">
        <f t="shared" si="2"/>
        <v>0</v>
      </c>
    </row>
    <row r="61" spans="1:14" ht="25.5" customHeight="1" thickBot="1">
      <c r="A61" s="112">
        <v>2251</v>
      </c>
      <c r="B61" s="81" t="s">
        <v>883</v>
      </c>
      <c r="C61" s="81">
        <v>5</v>
      </c>
      <c r="D61" s="113">
        <v>1</v>
      </c>
      <c r="E61" s="98" t="s">
        <v>278</v>
      </c>
      <c r="F61" s="54">
        <f>SUM(G61:H61)</f>
        <v>0</v>
      </c>
      <c r="G61" s="54"/>
      <c r="H61" s="55"/>
      <c r="I61" s="54"/>
      <c r="J61" s="55"/>
      <c r="K61" s="54"/>
      <c r="L61" s="54"/>
      <c r="N61" s="508">
        <f t="shared" si="2"/>
        <v>0</v>
      </c>
    </row>
    <row r="62" spans="1:14" s="28" customFormat="1" ht="25.5" customHeight="1">
      <c r="A62" s="112">
        <v>2300</v>
      </c>
      <c r="B62" s="119" t="s">
        <v>884</v>
      </c>
      <c r="C62" s="81">
        <v>0</v>
      </c>
      <c r="D62" s="113">
        <v>0</v>
      </c>
      <c r="E62" s="98" t="s">
        <v>279</v>
      </c>
      <c r="F62" s="49">
        <f aca="true" t="shared" si="19" ref="F62:L62">SUM(F64,F69,F72,F76,F79,F82,F85)</f>
        <v>0</v>
      </c>
      <c r="G62" s="49">
        <f t="shared" si="19"/>
        <v>0</v>
      </c>
      <c r="H62" s="50">
        <f t="shared" si="19"/>
        <v>0</v>
      </c>
      <c r="I62" s="49">
        <f t="shared" si="19"/>
        <v>0</v>
      </c>
      <c r="J62" s="50">
        <f t="shared" si="19"/>
        <v>0</v>
      </c>
      <c r="K62" s="49">
        <f t="shared" si="19"/>
        <v>0</v>
      </c>
      <c r="L62" s="49">
        <f t="shared" si="19"/>
        <v>0</v>
      </c>
      <c r="N62" s="508">
        <f t="shared" si="2"/>
        <v>0</v>
      </c>
    </row>
    <row r="63" spans="1:14" ht="25.5" customHeight="1">
      <c r="A63" s="109"/>
      <c r="B63" s="110"/>
      <c r="C63" s="76"/>
      <c r="D63" s="111"/>
      <c r="E63" s="98" t="s">
        <v>142</v>
      </c>
      <c r="F63" s="65"/>
      <c r="G63" s="65"/>
      <c r="H63" s="66"/>
      <c r="I63" s="65"/>
      <c r="J63" s="66"/>
      <c r="K63" s="65"/>
      <c r="L63" s="65"/>
      <c r="N63" s="508">
        <f t="shared" si="2"/>
        <v>0</v>
      </c>
    </row>
    <row r="64" spans="1:14" ht="25.5" customHeight="1">
      <c r="A64" s="112">
        <v>2310</v>
      </c>
      <c r="B64" s="119" t="s">
        <v>884</v>
      </c>
      <c r="C64" s="81">
        <v>1</v>
      </c>
      <c r="D64" s="113">
        <v>0</v>
      </c>
      <c r="E64" s="98" t="s">
        <v>280</v>
      </c>
      <c r="F64" s="49">
        <f aca="true" t="shared" si="20" ref="F64:L64">SUM(F66:F68)</f>
        <v>0</v>
      </c>
      <c r="G64" s="49">
        <f t="shared" si="20"/>
        <v>0</v>
      </c>
      <c r="H64" s="50">
        <f t="shared" si="20"/>
        <v>0</v>
      </c>
      <c r="I64" s="49">
        <f t="shared" si="20"/>
        <v>0</v>
      </c>
      <c r="J64" s="50">
        <f t="shared" si="20"/>
        <v>0</v>
      </c>
      <c r="K64" s="49">
        <f t="shared" si="20"/>
        <v>0</v>
      </c>
      <c r="L64" s="49">
        <f t="shared" si="20"/>
        <v>0</v>
      </c>
      <c r="N64" s="508">
        <f t="shared" si="2"/>
        <v>0</v>
      </c>
    </row>
    <row r="65" spans="1:14" s="144" customFormat="1" ht="25.5" customHeight="1">
      <c r="A65" s="112"/>
      <c r="B65" s="110"/>
      <c r="C65" s="81"/>
      <c r="D65" s="113"/>
      <c r="E65" s="98" t="s">
        <v>248</v>
      </c>
      <c r="F65" s="49"/>
      <c r="G65" s="49"/>
      <c r="H65" s="50"/>
      <c r="I65" s="49"/>
      <c r="J65" s="50"/>
      <c r="K65" s="49"/>
      <c r="L65" s="49"/>
      <c r="N65" s="508">
        <f t="shared" si="2"/>
        <v>0</v>
      </c>
    </row>
    <row r="66" spans="1:14" ht="25.5" customHeight="1" thickBot="1">
      <c r="A66" s="112">
        <v>2311</v>
      </c>
      <c r="B66" s="119" t="s">
        <v>884</v>
      </c>
      <c r="C66" s="81">
        <v>1</v>
      </c>
      <c r="D66" s="113">
        <v>1</v>
      </c>
      <c r="E66" s="98" t="s">
        <v>281</v>
      </c>
      <c r="F66" s="54">
        <f>SUM(G66:H66)</f>
        <v>0</v>
      </c>
      <c r="G66" s="54"/>
      <c r="H66" s="55"/>
      <c r="I66" s="54"/>
      <c r="J66" s="55"/>
      <c r="K66" s="54"/>
      <c r="L66" s="54"/>
      <c r="N66" s="508">
        <f t="shared" si="2"/>
        <v>0</v>
      </c>
    </row>
    <row r="67" spans="1:14" ht="25.5" customHeight="1" thickBot="1">
      <c r="A67" s="112">
        <v>2312</v>
      </c>
      <c r="B67" s="119" t="s">
        <v>884</v>
      </c>
      <c r="C67" s="81">
        <v>1</v>
      </c>
      <c r="D67" s="113">
        <v>2</v>
      </c>
      <c r="E67" s="98" t="s">
        <v>282</v>
      </c>
      <c r="F67" s="54">
        <f>SUM(G67:H67)</f>
        <v>0</v>
      </c>
      <c r="G67" s="54"/>
      <c r="H67" s="55"/>
      <c r="I67" s="54"/>
      <c r="J67" s="55"/>
      <c r="K67" s="54"/>
      <c r="L67" s="54"/>
      <c r="N67" s="508">
        <f t="shared" si="2"/>
        <v>0</v>
      </c>
    </row>
    <row r="68" spans="1:14" ht="25.5" customHeight="1" thickBot="1">
      <c r="A68" s="112">
        <v>2313</v>
      </c>
      <c r="B68" s="119" t="s">
        <v>884</v>
      </c>
      <c r="C68" s="81">
        <v>1</v>
      </c>
      <c r="D68" s="113">
        <v>3</v>
      </c>
      <c r="E68" s="98" t="s">
        <v>283</v>
      </c>
      <c r="F68" s="54">
        <f>SUM(G68:H68)</f>
        <v>0</v>
      </c>
      <c r="G68" s="54"/>
      <c r="H68" s="55"/>
      <c r="I68" s="54"/>
      <c r="J68" s="55"/>
      <c r="K68" s="54"/>
      <c r="L68" s="54"/>
      <c r="N68" s="508">
        <f t="shared" si="2"/>
        <v>0</v>
      </c>
    </row>
    <row r="69" spans="1:14" ht="25.5" customHeight="1">
      <c r="A69" s="112">
        <v>2320</v>
      </c>
      <c r="B69" s="119" t="s">
        <v>884</v>
      </c>
      <c r="C69" s="81">
        <v>2</v>
      </c>
      <c r="D69" s="113">
        <v>0</v>
      </c>
      <c r="E69" s="98" t="s">
        <v>284</v>
      </c>
      <c r="F69" s="49">
        <f aca="true" t="shared" si="21" ref="F69:L69">SUM(F71)</f>
        <v>0</v>
      </c>
      <c r="G69" s="49">
        <f t="shared" si="21"/>
        <v>0</v>
      </c>
      <c r="H69" s="50">
        <f t="shared" si="21"/>
        <v>0</v>
      </c>
      <c r="I69" s="49">
        <f t="shared" si="21"/>
        <v>0</v>
      </c>
      <c r="J69" s="50">
        <f t="shared" si="21"/>
        <v>0</v>
      </c>
      <c r="K69" s="49">
        <f t="shared" si="21"/>
        <v>0</v>
      </c>
      <c r="L69" s="49">
        <f t="shared" si="21"/>
        <v>0</v>
      </c>
      <c r="N69" s="508">
        <f t="shared" si="2"/>
        <v>0</v>
      </c>
    </row>
    <row r="70" spans="1:14" s="144" customFormat="1" ht="25.5" customHeight="1">
      <c r="A70" s="112"/>
      <c r="B70" s="110"/>
      <c r="C70" s="81"/>
      <c r="D70" s="113"/>
      <c r="E70" s="98" t="s">
        <v>248</v>
      </c>
      <c r="F70" s="49"/>
      <c r="G70" s="49"/>
      <c r="H70" s="50"/>
      <c r="I70" s="49"/>
      <c r="J70" s="50"/>
      <c r="K70" s="49"/>
      <c r="L70" s="49"/>
      <c r="N70" s="508">
        <f t="shared" si="2"/>
        <v>0</v>
      </c>
    </row>
    <row r="71" spans="1:14" ht="25.5" customHeight="1" thickBot="1">
      <c r="A71" s="112">
        <v>2321</v>
      </c>
      <c r="B71" s="119" t="s">
        <v>884</v>
      </c>
      <c r="C71" s="81">
        <v>2</v>
      </c>
      <c r="D71" s="113">
        <v>1</v>
      </c>
      <c r="E71" s="98" t="s">
        <v>285</v>
      </c>
      <c r="F71" s="54">
        <f>SUM(G71:H71)</f>
        <v>0</v>
      </c>
      <c r="G71" s="54"/>
      <c r="H71" s="55"/>
      <c r="I71" s="54"/>
      <c r="J71" s="55"/>
      <c r="K71" s="54"/>
      <c r="L71" s="54"/>
      <c r="N71" s="508">
        <f t="shared" si="2"/>
        <v>0</v>
      </c>
    </row>
    <row r="72" spans="1:14" ht="25.5" customHeight="1">
      <c r="A72" s="112">
        <v>2330</v>
      </c>
      <c r="B72" s="119" t="s">
        <v>884</v>
      </c>
      <c r="C72" s="81">
        <v>3</v>
      </c>
      <c r="D72" s="113">
        <v>0</v>
      </c>
      <c r="E72" s="98" t="s">
        <v>286</v>
      </c>
      <c r="F72" s="49">
        <f aca="true" t="shared" si="22" ref="F72:L72">SUM(F74:F75)</f>
        <v>0</v>
      </c>
      <c r="G72" s="49">
        <f t="shared" si="22"/>
        <v>0</v>
      </c>
      <c r="H72" s="50">
        <f t="shared" si="22"/>
        <v>0</v>
      </c>
      <c r="I72" s="49">
        <f t="shared" si="22"/>
        <v>0</v>
      </c>
      <c r="J72" s="50">
        <f t="shared" si="22"/>
        <v>0</v>
      </c>
      <c r="K72" s="49">
        <f t="shared" si="22"/>
        <v>0</v>
      </c>
      <c r="L72" s="49">
        <f t="shared" si="22"/>
        <v>0</v>
      </c>
      <c r="N72" s="508">
        <f t="shared" si="2"/>
        <v>0</v>
      </c>
    </row>
    <row r="73" spans="1:14" s="144" customFormat="1" ht="25.5" customHeight="1">
      <c r="A73" s="112"/>
      <c r="B73" s="110"/>
      <c r="C73" s="81"/>
      <c r="D73" s="113"/>
      <c r="E73" s="98" t="s">
        <v>248</v>
      </c>
      <c r="F73" s="49"/>
      <c r="G73" s="49"/>
      <c r="H73" s="50"/>
      <c r="I73" s="49"/>
      <c r="J73" s="50"/>
      <c r="K73" s="49"/>
      <c r="L73" s="49"/>
      <c r="N73" s="508">
        <f aca="true" t="shared" si="23" ref="N73:N136">F73-L73</f>
        <v>0</v>
      </c>
    </row>
    <row r="74" spans="1:14" ht="25.5" customHeight="1" thickBot="1">
      <c r="A74" s="112">
        <v>2331</v>
      </c>
      <c r="B74" s="119" t="s">
        <v>884</v>
      </c>
      <c r="C74" s="81">
        <v>3</v>
      </c>
      <c r="D74" s="113">
        <v>1</v>
      </c>
      <c r="E74" s="98" t="s">
        <v>287</v>
      </c>
      <c r="F74" s="54">
        <f>SUM(G74:H74)</f>
        <v>0</v>
      </c>
      <c r="G74" s="54"/>
      <c r="H74" s="55"/>
      <c r="I74" s="54"/>
      <c r="J74" s="55"/>
      <c r="K74" s="54"/>
      <c r="L74" s="54"/>
      <c r="N74" s="508">
        <f t="shared" si="23"/>
        <v>0</v>
      </c>
    </row>
    <row r="75" spans="1:14" ht="25.5" customHeight="1" thickBot="1">
      <c r="A75" s="112">
        <v>2332</v>
      </c>
      <c r="B75" s="119" t="s">
        <v>884</v>
      </c>
      <c r="C75" s="81">
        <v>3</v>
      </c>
      <c r="D75" s="113">
        <v>2</v>
      </c>
      <c r="E75" s="98" t="s">
        <v>288</v>
      </c>
      <c r="F75" s="54">
        <f>SUM(G75:H75)</f>
        <v>0</v>
      </c>
      <c r="G75" s="54"/>
      <c r="H75" s="55"/>
      <c r="I75" s="54"/>
      <c r="J75" s="55"/>
      <c r="K75" s="54"/>
      <c r="L75" s="54"/>
      <c r="N75" s="508">
        <f t="shared" si="23"/>
        <v>0</v>
      </c>
    </row>
    <row r="76" spans="1:14" ht="25.5" customHeight="1">
      <c r="A76" s="112">
        <v>2340</v>
      </c>
      <c r="B76" s="119" t="s">
        <v>884</v>
      </c>
      <c r="C76" s="81">
        <v>4</v>
      </c>
      <c r="D76" s="113">
        <v>0</v>
      </c>
      <c r="E76" s="98" t="s">
        <v>289</v>
      </c>
      <c r="F76" s="49">
        <f aca="true" t="shared" si="24" ref="F76:L76">SUM(F78)</f>
        <v>0</v>
      </c>
      <c r="G76" s="49">
        <f t="shared" si="24"/>
        <v>0</v>
      </c>
      <c r="H76" s="50">
        <f t="shared" si="24"/>
        <v>0</v>
      </c>
      <c r="I76" s="49">
        <f t="shared" si="24"/>
        <v>0</v>
      </c>
      <c r="J76" s="50">
        <f t="shared" si="24"/>
        <v>0</v>
      </c>
      <c r="K76" s="49">
        <f t="shared" si="24"/>
        <v>0</v>
      </c>
      <c r="L76" s="49">
        <f t="shared" si="24"/>
        <v>0</v>
      </c>
      <c r="N76" s="508">
        <f t="shared" si="23"/>
        <v>0</v>
      </c>
    </row>
    <row r="77" spans="1:14" s="144" customFormat="1" ht="25.5" customHeight="1">
      <c r="A77" s="112"/>
      <c r="B77" s="110"/>
      <c r="C77" s="81"/>
      <c r="D77" s="113"/>
      <c r="E77" s="98" t="s">
        <v>248</v>
      </c>
      <c r="F77" s="49"/>
      <c r="G77" s="49"/>
      <c r="H77" s="50"/>
      <c r="I77" s="49"/>
      <c r="J77" s="50"/>
      <c r="K77" s="49"/>
      <c r="L77" s="49"/>
      <c r="N77" s="508">
        <f t="shared" si="23"/>
        <v>0</v>
      </c>
    </row>
    <row r="78" spans="1:14" ht="25.5" customHeight="1" thickBot="1">
      <c r="A78" s="112">
        <v>2341</v>
      </c>
      <c r="B78" s="119" t="s">
        <v>884</v>
      </c>
      <c r="C78" s="81">
        <v>4</v>
      </c>
      <c r="D78" s="113">
        <v>1</v>
      </c>
      <c r="E78" s="98" t="s">
        <v>289</v>
      </c>
      <c r="F78" s="54">
        <f>SUM(G78:H78)</f>
        <v>0</v>
      </c>
      <c r="G78" s="54"/>
      <c r="H78" s="55"/>
      <c r="I78" s="54"/>
      <c r="J78" s="55"/>
      <c r="K78" s="54"/>
      <c r="L78" s="54"/>
      <c r="N78" s="508">
        <f t="shared" si="23"/>
        <v>0</v>
      </c>
    </row>
    <row r="79" spans="1:14" ht="25.5" customHeight="1">
      <c r="A79" s="112">
        <v>2350</v>
      </c>
      <c r="B79" s="119" t="s">
        <v>884</v>
      </c>
      <c r="C79" s="81">
        <v>5</v>
      </c>
      <c r="D79" s="113">
        <v>0</v>
      </c>
      <c r="E79" s="98" t="s">
        <v>290</v>
      </c>
      <c r="F79" s="49">
        <f aca="true" t="shared" si="25" ref="F79:L79">SUM(F81)</f>
        <v>0</v>
      </c>
      <c r="G79" s="49">
        <f t="shared" si="25"/>
        <v>0</v>
      </c>
      <c r="H79" s="50">
        <f t="shared" si="25"/>
        <v>0</v>
      </c>
      <c r="I79" s="49">
        <f t="shared" si="25"/>
        <v>0</v>
      </c>
      <c r="J79" s="50">
        <f t="shared" si="25"/>
        <v>0</v>
      </c>
      <c r="K79" s="49">
        <f t="shared" si="25"/>
        <v>0</v>
      </c>
      <c r="L79" s="49">
        <f t="shared" si="25"/>
        <v>0</v>
      </c>
      <c r="N79" s="508">
        <f t="shared" si="23"/>
        <v>0</v>
      </c>
    </row>
    <row r="80" spans="1:14" s="144" customFormat="1" ht="25.5" customHeight="1">
      <c r="A80" s="112"/>
      <c r="B80" s="110"/>
      <c r="C80" s="81"/>
      <c r="D80" s="113"/>
      <c r="E80" s="98" t="s">
        <v>248</v>
      </c>
      <c r="F80" s="49"/>
      <c r="G80" s="49"/>
      <c r="H80" s="50"/>
      <c r="I80" s="49"/>
      <c r="J80" s="50"/>
      <c r="K80" s="49"/>
      <c r="L80" s="49"/>
      <c r="N80" s="508">
        <f t="shared" si="23"/>
        <v>0</v>
      </c>
    </row>
    <row r="81" spans="1:14" ht="25.5" customHeight="1" thickBot="1">
      <c r="A81" s="112">
        <v>2351</v>
      </c>
      <c r="B81" s="119" t="s">
        <v>884</v>
      </c>
      <c r="C81" s="81">
        <v>5</v>
      </c>
      <c r="D81" s="113">
        <v>1</v>
      </c>
      <c r="E81" s="98" t="s">
        <v>291</v>
      </c>
      <c r="F81" s="54">
        <f>SUM(G81:H81)</f>
        <v>0</v>
      </c>
      <c r="G81" s="54"/>
      <c r="H81" s="55"/>
      <c r="I81" s="54"/>
      <c r="J81" s="55"/>
      <c r="K81" s="54"/>
      <c r="L81" s="54"/>
      <c r="N81" s="508">
        <f t="shared" si="23"/>
        <v>0</v>
      </c>
    </row>
    <row r="82" spans="1:14" ht="25.5" customHeight="1">
      <c r="A82" s="112">
        <v>2360</v>
      </c>
      <c r="B82" s="119" t="s">
        <v>884</v>
      </c>
      <c r="C82" s="81">
        <v>6</v>
      </c>
      <c r="D82" s="113">
        <v>0</v>
      </c>
      <c r="E82" s="98" t="s">
        <v>292</v>
      </c>
      <c r="F82" s="49">
        <f aca="true" t="shared" si="26" ref="F82:L82">SUM(F84)</f>
        <v>0</v>
      </c>
      <c r="G82" s="49">
        <f t="shared" si="26"/>
        <v>0</v>
      </c>
      <c r="H82" s="50">
        <f t="shared" si="26"/>
        <v>0</v>
      </c>
      <c r="I82" s="49">
        <f t="shared" si="26"/>
        <v>0</v>
      </c>
      <c r="J82" s="50">
        <f t="shared" si="26"/>
        <v>0</v>
      </c>
      <c r="K82" s="49">
        <f t="shared" si="26"/>
        <v>0</v>
      </c>
      <c r="L82" s="49">
        <f t="shared" si="26"/>
        <v>0</v>
      </c>
      <c r="N82" s="508">
        <f t="shared" si="23"/>
        <v>0</v>
      </c>
    </row>
    <row r="83" spans="1:14" s="144" customFormat="1" ht="25.5" customHeight="1">
      <c r="A83" s="112"/>
      <c r="B83" s="110"/>
      <c r="C83" s="81"/>
      <c r="D83" s="113"/>
      <c r="E83" s="98" t="s">
        <v>248</v>
      </c>
      <c r="F83" s="49"/>
      <c r="G83" s="49"/>
      <c r="H83" s="50"/>
      <c r="I83" s="49"/>
      <c r="J83" s="50"/>
      <c r="K83" s="49"/>
      <c r="L83" s="49"/>
      <c r="N83" s="508">
        <f t="shared" si="23"/>
        <v>0</v>
      </c>
    </row>
    <row r="84" spans="1:14" ht="25.5" customHeight="1" thickBot="1">
      <c r="A84" s="112">
        <v>2361</v>
      </c>
      <c r="B84" s="119" t="s">
        <v>884</v>
      </c>
      <c r="C84" s="81">
        <v>6</v>
      </c>
      <c r="D84" s="113">
        <v>1</v>
      </c>
      <c r="E84" s="98" t="s">
        <v>292</v>
      </c>
      <c r="F84" s="54">
        <f>SUM(G84:H84)</f>
        <v>0</v>
      </c>
      <c r="G84" s="54"/>
      <c r="H84" s="55"/>
      <c r="I84" s="54"/>
      <c r="J84" s="55"/>
      <c r="K84" s="54"/>
      <c r="L84" s="54"/>
      <c r="N84" s="508">
        <f t="shared" si="23"/>
        <v>0</v>
      </c>
    </row>
    <row r="85" spans="1:14" ht="25.5" customHeight="1">
      <c r="A85" s="112">
        <v>2370</v>
      </c>
      <c r="B85" s="119" t="s">
        <v>884</v>
      </c>
      <c r="C85" s="81">
        <v>7</v>
      </c>
      <c r="D85" s="113">
        <v>0</v>
      </c>
      <c r="E85" s="98" t="s">
        <v>293</v>
      </c>
      <c r="F85" s="49">
        <f aca="true" t="shared" si="27" ref="F85:L85">SUM(F87)</f>
        <v>0</v>
      </c>
      <c r="G85" s="49">
        <f t="shared" si="27"/>
        <v>0</v>
      </c>
      <c r="H85" s="50">
        <f t="shared" si="27"/>
        <v>0</v>
      </c>
      <c r="I85" s="49">
        <f t="shared" si="27"/>
        <v>0</v>
      </c>
      <c r="J85" s="50">
        <f t="shared" si="27"/>
        <v>0</v>
      </c>
      <c r="K85" s="49">
        <f t="shared" si="27"/>
        <v>0</v>
      </c>
      <c r="L85" s="49">
        <f t="shared" si="27"/>
        <v>0</v>
      </c>
      <c r="N85" s="508">
        <f t="shared" si="23"/>
        <v>0</v>
      </c>
    </row>
    <row r="86" spans="1:14" s="144" customFormat="1" ht="25.5" customHeight="1">
      <c r="A86" s="112"/>
      <c r="B86" s="110"/>
      <c r="C86" s="81"/>
      <c r="D86" s="113"/>
      <c r="E86" s="98" t="s">
        <v>248</v>
      </c>
      <c r="F86" s="49"/>
      <c r="G86" s="49"/>
      <c r="H86" s="50"/>
      <c r="I86" s="49"/>
      <c r="J86" s="50"/>
      <c r="K86" s="49"/>
      <c r="L86" s="49"/>
      <c r="N86" s="508">
        <f t="shared" si="23"/>
        <v>0</v>
      </c>
    </row>
    <row r="87" spans="1:14" ht="25.5" customHeight="1" thickBot="1">
      <c r="A87" s="112">
        <v>2371</v>
      </c>
      <c r="B87" s="119" t="s">
        <v>884</v>
      </c>
      <c r="C87" s="81">
        <v>7</v>
      </c>
      <c r="D87" s="113">
        <v>1</v>
      </c>
      <c r="E87" s="98" t="s">
        <v>294</v>
      </c>
      <c r="F87" s="54">
        <f>SUM(G87:H87)</f>
        <v>0</v>
      </c>
      <c r="G87" s="54"/>
      <c r="H87" s="55"/>
      <c r="I87" s="54"/>
      <c r="J87" s="55"/>
      <c r="K87" s="54"/>
      <c r="L87" s="54"/>
      <c r="N87" s="508">
        <f t="shared" si="23"/>
        <v>0</v>
      </c>
    </row>
    <row r="88" spans="1:14" s="28" customFormat="1" ht="25.5" customHeight="1">
      <c r="A88" s="112">
        <v>2400</v>
      </c>
      <c r="B88" s="119" t="s">
        <v>691</v>
      </c>
      <c r="C88" s="81">
        <v>0</v>
      </c>
      <c r="D88" s="113">
        <v>0</v>
      </c>
      <c r="E88" s="98" t="s">
        <v>295</v>
      </c>
      <c r="F88" s="49">
        <f aca="true" t="shared" si="28" ref="F88:K88">SUM(F90,F94,F104,F112,F117,F124,F127,F133,F142)</f>
        <v>810288.2</v>
      </c>
      <c r="G88" s="49">
        <f t="shared" si="28"/>
        <v>534182.2999999999</v>
      </c>
      <c r="H88" s="49">
        <f t="shared" si="28"/>
        <v>276105.89999999997</v>
      </c>
      <c r="I88" s="49">
        <f t="shared" si="28"/>
        <v>570433</v>
      </c>
      <c r="J88" s="49">
        <f t="shared" si="28"/>
        <v>649939.7999999999</v>
      </c>
      <c r="K88" s="49">
        <f t="shared" si="28"/>
        <v>739311.8999999999</v>
      </c>
      <c r="L88" s="49">
        <f>L96+L119+L142</f>
        <v>810288.2</v>
      </c>
      <c r="N88" s="508">
        <f t="shared" si="23"/>
        <v>0</v>
      </c>
    </row>
    <row r="89" spans="1:14" ht="25.5" customHeight="1">
      <c r="A89" s="109"/>
      <c r="B89" s="110"/>
      <c r="C89" s="76"/>
      <c r="D89" s="111"/>
      <c r="E89" s="98" t="s">
        <v>142</v>
      </c>
      <c r="F89" s="65"/>
      <c r="G89" s="65"/>
      <c r="H89" s="66"/>
      <c r="I89" s="65"/>
      <c r="J89" s="66"/>
      <c r="K89" s="65"/>
      <c r="L89" s="65"/>
      <c r="N89" s="508">
        <f t="shared" si="23"/>
        <v>0</v>
      </c>
    </row>
    <row r="90" spans="1:14" ht="25.5" customHeight="1">
      <c r="A90" s="112">
        <v>2410</v>
      </c>
      <c r="B90" s="119" t="s">
        <v>691</v>
      </c>
      <c r="C90" s="81">
        <v>1</v>
      </c>
      <c r="D90" s="113">
        <v>0</v>
      </c>
      <c r="E90" s="98" t="s">
        <v>296</v>
      </c>
      <c r="F90" s="49">
        <f aca="true" t="shared" si="29" ref="F90:L90">SUM(F92:F93)</f>
        <v>0</v>
      </c>
      <c r="G90" s="49">
        <f t="shared" si="29"/>
        <v>0</v>
      </c>
      <c r="H90" s="50">
        <f t="shared" si="29"/>
        <v>0</v>
      </c>
      <c r="I90" s="49">
        <f t="shared" si="29"/>
        <v>0</v>
      </c>
      <c r="J90" s="50">
        <f t="shared" si="29"/>
        <v>0</v>
      </c>
      <c r="K90" s="49">
        <f t="shared" si="29"/>
        <v>0</v>
      </c>
      <c r="L90" s="49">
        <f t="shared" si="29"/>
        <v>0</v>
      </c>
      <c r="N90" s="508">
        <f t="shared" si="23"/>
        <v>0</v>
      </c>
    </row>
    <row r="91" spans="1:14" s="144" customFormat="1" ht="25.5" customHeight="1">
      <c r="A91" s="112"/>
      <c r="B91" s="110"/>
      <c r="C91" s="81"/>
      <c r="D91" s="113"/>
      <c r="E91" s="98" t="s">
        <v>248</v>
      </c>
      <c r="F91" s="49"/>
      <c r="G91" s="49"/>
      <c r="H91" s="50"/>
      <c r="I91" s="49"/>
      <c r="J91" s="50"/>
      <c r="K91" s="49"/>
      <c r="L91" s="49"/>
      <c r="N91" s="508">
        <f t="shared" si="23"/>
        <v>0</v>
      </c>
    </row>
    <row r="92" spans="1:14" ht="25.5" customHeight="1" thickBot="1">
      <c r="A92" s="112">
        <v>2411</v>
      </c>
      <c r="B92" s="119" t="s">
        <v>691</v>
      </c>
      <c r="C92" s="81">
        <v>1</v>
      </c>
      <c r="D92" s="113">
        <v>1</v>
      </c>
      <c r="E92" s="98" t="s">
        <v>297</v>
      </c>
      <c r="F92" s="54">
        <f>SUM(G92:H92)</f>
        <v>0</v>
      </c>
      <c r="G92" s="54"/>
      <c r="H92" s="55"/>
      <c r="I92" s="54"/>
      <c r="J92" s="55"/>
      <c r="K92" s="54"/>
      <c r="L92" s="54"/>
      <c r="N92" s="508">
        <f t="shared" si="23"/>
        <v>0</v>
      </c>
    </row>
    <row r="93" spans="1:14" ht="25.5" customHeight="1" thickBot="1">
      <c r="A93" s="112">
        <v>2412</v>
      </c>
      <c r="B93" s="119" t="s">
        <v>691</v>
      </c>
      <c r="C93" s="81">
        <v>1</v>
      </c>
      <c r="D93" s="113">
        <v>2</v>
      </c>
      <c r="E93" s="98" t="s">
        <v>298</v>
      </c>
      <c r="F93" s="54">
        <f>SUM(G93:H93)</f>
        <v>0</v>
      </c>
      <c r="G93" s="54"/>
      <c r="H93" s="55"/>
      <c r="I93" s="54"/>
      <c r="J93" s="55"/>
      <c r="K93" s="54"/>
      <c r="L93" s="54"/>
      <c r="N93" s="508">
        <f t="shared" si="23"/>
        <v>0</v>
      </c>
    </row>
    <row r="94" spans="1:14" ht="25.5" customHeight="1" thickBot="1">
      <c r="A94" s="112">
        <v>2420</v>
      </c>
      <c r="B94" s="119" t="s">
        <v>691</v>
      </c>
      <c r="C94" s="81">
        <v>2</v>
      </c>
      <c r="D94" s="113">
        <v>0</v>
      </c>
      <c r="E94" s="98" t="s">
        <v>299</v>
      </c>
      <c r="F94" s="54">
        <f>SUM(G94:H94)</f>
        <v>465983.1</v>
      </c>
      <c r="G94" s="49">
        <f aca="true" t="shared" si="30" ref="G94:L94">SUM(G96,G101,G102,G103)</f>
        <v>465983.1</v>
      </c>
      <c r="H94" s="49">
        <f t="shared" si="30"/>
        <v>0</v>
      </c>
      <c r="I94" s="49">
        <f t="shared" si="30"/>
        <v>452858.1</v>
      </c>
      <c r="J94" s="49">
        <f t="shared" si="30"/>
        <v>459483.1</v>
      </c>
      <c r="K94" s="49">
        <f t="shared" si="30"/>
        <v>462233.1</v>
      </c>
      <c r="L94" s="49">
        <f t="shared" si="30"/>
        <v>465983.1</v>
      </c>
      <c r="N94" s="508">
        <f t="shared" si="23"/>
        <v>0</v>
      </c>
    </row>
    <row r="95" spans="1:14" s="144" customFormat="1" ht="25.5" customHeight="1">
      <c r="A95" s="112"/>
      <c r="B95" s="110"/>
      <c r="C95" s="81"/>
      <c r="D95" s="113"/>
      <c r="E95" s="98" t="s">
        <v>248</v>
      </c>
      <c r="F95" s="49"/>
      <c r="G95" s="49"/>
      <c r="H95" s="50"/>
      <c r="I95" s="49"/>
      <c r="J95" s="50"/>
      <c r="K95" s="49"/>
      <c r="L95" s="49"/>
      <c r="N95" s="508">
        <f t="shared" si="23"/>
        <v>0</v>
      </c>
    </row>
    <row r="96" spans="1:14" ht="25.5" customHeight="1" thickBot="1">
      <c r="A96" s="112">
        <v>2421</v>
      </c>
      <c r="B96" s="119" t="s">
        <v>691</v>
      </c>
      <c r="C96" s="81">
        <v>2</v>
      </c>
      <c r="D96" s="113">
        <v>1</v>
      </c>
      <c r="E96" s="98" t="s">
        <v>300</v>
      </c>
      <c r="F96" s="54">
        <f aca="true" t="shared" si="31" ref="F96:K96">F98+F99+F100</f>
        <v>465983.1</v>
      </c>
      <c r="G96" s="54">
        <f t="shared" si="31"/>
        <v>465983.1</v>
      </c>
      <c r="H96" s="54">
        <f t="shared" si="31"/>
        <v>0</v>
      </c>
      <c r="I96" s="54">
        <f t="shared" si="31"/>
        <v>452858.1</v>
      </c>
      <c r="J96" s="54">
        <f t="shared" si="31"/>
        <v>459483.1</v>
      </c>
      <c r="K96" s="54">
        <f t="shared" si="31"/>
        <v>462233.1</v>
      </c>
      <c r="L96" s="54">
        <f>L98+L99+L100</f>
        <v>465983.1</v>
      </c>
      <c r="N96" s="508">
        <f t="shared" si="23"/>
        <v>0</v>
      </c>
    </row>
    <row r="97" spans="1:14" ht="25.5" customHeight="1" thickBot="1">
      <c r="A97" s="112"/>
      <c r="B97" s="119"/>
      <c r="C97" s="81"/>
      <c r="D97" s="113"/>
      <c r="E97" s="98" t="s">
        <v>81</v>
      </c>
      <c r="F97" s="54"/>
      <c r="G97" s="54"/>
      <c r="H97" s="55"/>
      <c r="I97" s="54"/>
      <c r="J97" s="55"/>
      <c r="K97" s="54"/>
      <c r="L97" s="54"/>
      <c r="N97" s="508">
        <f t="shared" si="23"/>
        <v>0</v>
      </c>
    </row>
    <row r="98" spans="1:14" ht="25.5" customHeight="1" thickBot="1">
      <c r="A98" s="112"/>
      <c r="B98" s="119" t="s">
        <v>691</v>
      </c>
      <c r="C98" s="81">
        <v>2</v>
      </c>
      <c r="D98" s="113">
        <v>1</v>
      </c>
      <c r="E98" s="98" t="s">
        <v>301</v>
      </c>
      <c r="F98" s="54">
        <f aca="true" t="shared" si="32" ref="F98:F104">SUM(G98:H98)</f>
        <v>0</v>
      </c>
      <c r="G98" s="54">
        <v>0</v>
      </c>
      <c r="H98" s="64"/>
      <c r="I98" s="382">
        <v>0</v>
      </c>
      <c r="J98" s="64">
        <v>0</v>
      </c>
      <c r="K98" s="382">
        <v>0</v>
      </c>
      <c r="L98" s="382">
        <v>0</v>
      </c>
      <c r="N98" s="508">
        <f t="shared" si="23"/>
        <v>0</v>
      </c>
    </row>
    <row r="99" spans="1:14" ht="25.5" customHeight="1" thickBot="1">
      <c r="A99" s="112"/>
      <c r="B99" s="119" t="s">
        <v>691</v>
      </c>
      <c r="C99" s="81">
        <v>2</v>
      </c>
      <c r="D99" s="113">
        <v>1</v>
      </c>
      <c r="E99" s="98" t="s">
        <v>302</v>
      </c>
      <c r="F99" s="54">
        <f t="shared" si="32"/>
        <v>15000</v>
      </c>
      <c r="G99" s="60">
        <v>15000</v>
      </c>
      <c r="H99" s="14"/>
      <c r="I99" s="69">
        <v>1875</v>
      </c>
      <c r="J99" s="69">
        <v>8500</v>
      </c>
      <c r="K99" s="69">
        <v>11250</v>
      </c>
      <c r="L99" s="69">
        <v>15000</v>
      </c>
      <c r="N99" s="508">
        <f t="shared" si="23"/>
        <v>0</v>
      </c>
    </row>
    <row r="100" spans="1:14" ht="25.5" customHeight="1" thickBot="1">
      <c r="A100" s="112"/>
      <c r="B100" s="119" t="s">
        <v>691</v>
      </c>
      <c r="C100" s="81" t="s">
        <v>863</v>
      </c>
      <c r="D100" s="113" t="s">
        <v>862</v>
      </c>
      <c r="E100" s="98" t="s">
        <v>886</v>
      </c>
      <c r="F100" s="54">
        <f>G100</f>
        <v>450983.1</v>
      </c>
      <c r="G100" s="60">
        <v>450983.1</v>
      </c>
      <c r="H100" s="14"/>
      <c r="I100" s="69">
        <v>450983.1</v>
      </c>
      <c r="J100" s="69">
        <v>450983.1</v>
      </c>
      <c r="K100" s="69">
        <v>450983.1</v>
      </c>
      <c r="L100" s="69">
        <v>450983.1</v>
      </c>
      <c r="N100" s="508">
        <f t="shared" si="23"/>
        <v>0</v>
      </c>
    </row>
    <row r="101" spans="1:14" ht="25.5" customHeight="1" thickBot="1">
      <c r="A101" s="112">
        <v>2422</v>
      </c>
      <c r="B101" s="119" t="s">
        <v>691</v>
      </c>
      <c r="C101" s="81">
        <v>2</v>
      </c>
      <c r="D101" s="113">
        <v>2</v>
      </c>
      <c r="E101" s="98" t="s">
        <v>303</v>
      </c>
      <c r="F101" s="54">
        <f t="shared" si="32"/>
        <v>0</v>
      </c>
      <c r="G101" s="54"/>
      <c r="H101" s="53"/>
      <c r="I101" s="383"/>
      <c r="J101" s="383"/>
      <c r="K101" s="383"/>
      <c r="L101" s="383"/>
      <c r="N101" s="508">
        <f t="shared" si="23"/>
        <v>0</v>
      </c>
    </row>
    <row r="102" spans="1:14" ht="25.5" customHeight="1" thickBot="1">
      <c r="A102" s="112">
        <v>2423</v>
      </c>
      <c r="B102" s="119" t="s">
        <v>691</v>
      </c>
      <c r="C102" s="81">
        <v>2</v>
      </c>
      <c r="D102" s="113">
        <v>3</v>
      </c>
      <c r="E102" s="98" t="s">
        <v>304</v>
      </c>
      <c r="F102" s="54">
        <f t="shared" si="32"/>
        <v>0</v>
      </c>
      <c r="G102" s="54"/>
      <c r="H102" s="55"/>
      <c r="I102" s="52"/>
      <c r="J102" s="53"/>
      <c r="K102" s="52"/>
      <c r="L102" s="52"/>
      <c r="N102" s="508">
        <f t="shared" si="23"/>
        <v>0</v>
      </c>
    </row>
    <row r="103" spans="1:14" ht="25.5" customHeight="1" thickBot="1">
      <c r="A103" s="112">
        <v>2424</v>
      </c>
      <c r="B103" s="119" t="s">
        <v>691</v>
      </c>
      <c r="C103" s="81">
        <v>2</v>
      </c>
      <c r="D103" s="113">
        <v>4</v>
      </c>
      <c r="E103" s="98" t="s">
        <v>305</v>
      </c>
      <c r="F103" s="54">
        <f t="shared" si="32"/>
        <v>0</v>
      </c>
      <c r="G103" s="62"/>
      <c r="H103" s="62"/>
      <c r="I103" s="62"/>
      <c r="J103" s="62"/>
      <c r="K103" s="62"/>
      <c r="L103" s="62"/>
      <c r="N103" s="508">
        <f t="shared" si="23"/>
        <v>0</v>
      </c>
    </row>
    <row r="104" spans="1:14" ht="25.5" customHeight="1" thickBot="1">
      <c r="A104" s="112">
        <v>2430</v>
      </c>
      <c r="B104" s="119" t="s">
        <v>691</v>
      </c>
      <c r="C104" s="81">
        <v>3</v>
      </c>
      <c r="D104" s="113">
        <v>0</v>
      </c>
      <c r="E104" s="98" t="s">
        <v>306</v>
      </c>
      <c r="F104" s="54">
        <f t="shared" si="32"/>
        <v>0</v>
      </c>
      <c r="G104" s="49">
        <f aca="true" t="shared" si="33" ref="G104:L104">SUM(G106:G107)</f>
        <v>0</v>
      </c>
      <c r="H104" s="50">
        <f t="shared" si="33"/>
        <v>0</v>
      </c>
      <c r="I104" s="49">
        <f t="shared" si="33"/>
        <v>0</v>
      </c>
      <c r="J104" s="50">
        <f t="shared" si="33"/>
        <v>0</v>
      </c>
      <c r="K104" s="49">
        <f t="shared" si="33"/>
        <v>0</v>
      </c>
      <c r="L104" s="49">
        <f t="shared" si="33"/>
        <v>0</v>
      </c>
      <c r="N104" s="508">
        <f t="shared" si="23"/>
        <v>0</v>
      </c>
    </row>
    <row r="105" spans="1:14" s="144" customFormat="1" ht="25.5" customHeight="1">
      <c r="A105" s="112"/>
      <c r="B105" s="110"/>
      <c r="C105" s="81"/>
      <c r="D105" s="113"/>
      <c r="E105" s="98" t="s">
        <v>248</v>
      </c>
      <c r="F105" s="49"/>
      <c r="G105" s="49"/>
      <c r="H105" s="50"/>
      <c r="I105" s="49"/>
      <c r="J105" s="50"/>
      <c r="K105" s="49"/>
      <c r="L105" s="49"/>
      <c r="N105" s="508">
        <f t="shared" si="23"/>
        <v>0</v>
      </c>
    </row>
    <row r="106" spans="1:14" ht="25.5" customHeight="1" thickBot="1">
      <c r="A106" s="112">
        <v>2431</v>
      </c>
      <c r="B106" s="119" t="s">
        <v>691</v>
      </c>
      <c r="C106" s="81">
        <v>3</v>
      </c>
      <c r="D106" s="113">
        <v>1</v>
      </c>
      <c r="E106" s="98" t="s">
        <v>307</v>
      </c>
      <c r="F106" s="54">
        <f aca="true" t="shared" si="34" ref="F106:F111">SUM(G106:H106)</f>
        <v>0</v>
      </c>
      <c r="G106" s="49"/>
      <c r="H106" s="50"/>
      <c r="I106" s="49"/>
      <c r="J106" s="50"/>
      <c r="K106" s="49"/>
      <c r="L106" s="49"/>
      <c r="N106" s="508">
        <f t="shared" si="23"/>
        <v>0</v>
      </c>
    </row>
    <row r="107" spans="1:14" ht="25.5" customHeight="1" thickBot="1">
      <c r="A107" s="112">
        <v>2432</v>
      </c>
      <c r="B107" s="119" t="s">
        <v>691</v>
      </c>
      <c r="C107" s="81">
        <v>3</v>
      </c>
      <c r="D107" s="113">
        <v>2</v>
      </c>
      <c r="E107" s="98" t="s">
        <v>308</v>
      </c>
      <c r="F107" s="54">
        <f>SUM(G107:H107)</f>
        <v>0</v>
      </c>
      <c r="G107" s="49"/>
      <c r="H107" s="49"/>
      <c r="I107" s="49"/>
      <c r="J107" s="49"/>
      <c r="K107" s="49"/>
      <c r="L107" s="49"/>
      <c r="N107" s="508">
        <f t="shared" si="23"/>
        <v>0</v>
      </c>
    </row>
    <row r="108" spans="1:14" ht="25.5" customHeight="1" thickBot="1">
      <c r="A108" s="112">
        <v>2433</v>
      </c>
      <c r="B108" s="119" t="s">
        <v>691</v>
      </c>
      <c r="C108" s="81">
        <v>3</v>
      </c>
      <c r="D108" s="113">
        <v>3</v>
      </c>
      <c r="E108" s="98" t="s">
        <v>309</v>
      </c>
      <c r="F108" s="54">
        <f t="shared" si="34"/>
        <v>0</v>
      </c>
      <c r="G108" s="49"/>
      <c r="H108" s="50"/>
      <c r="I108" s="49"/>
      <c r="J108" s="50"/>
      <c r="K108" s="49"/>
      <c r="L108" s="49"/>
      <c r="N108" s="508">
        <f t="shared" si="23"/>
        <v>0</v>
      </c>
    </row>
    <row r="109" spans="1:14" ht="25.5" customHeight="1" thickBot="1">
      <c r="A109" s="112">
        <v>2434</v>
      </c>
      <c r="B109" s="119" t="s">
        <v>691</v>
      </c>
      <c r="C109" s="81">
        <v>3</v>
      </c>
      <c r="D109" s="113">
        <v>4</v>
      </c>
      <c r="E109" s="98" t="s">
        <v>310</v>
      </c>
      <c r="F109" s="54">
        <f t="shared" si="34"/>
        <v>0</v>
      </c>
      <c r="G109" s="49"/>
      <c r="H109" s="50"/>
      <c r="I109" s="49"/>
      <c r="J109" s="50"/>
      <c r="K109" s="49"/>
      <c r="L109" s="49"/>
      <c r="N109" s="508">
        <f t="shared" si="23"/>
        <v>0</v>
      </c>
    </row>
    <row r="110" spans="1:14" ht="25.5" customHeight="1" thickBot="1">
      <c r="A110" s="112">
        <v>2435</v>
      </c>
      <c r="B110" s="119" t="s">
        <v>691</v>
      </c>
      <c r="C110" s="81">
        <v>3</v>
      </c>
      <c r="D110" s="113">
        <v>5</v>
      </c>
      <c r="E110" s="98" t="s">
        <v>311</v>
      </c>
      <c r="F110" s="54">
        <f t="shared" si="34"/>
        <v>0</v>
      </c>
      <c r="G110" s="49"/>
      <c r="H110" s="50"/>
      <c r="I110" s="49"/>
      <c r="J110" s="50"/>
      <c r="K110" s="49"/>
      <c r="L110" s="49"/>
      <c r="N110" s="508">
        <f t="shared" si="23"/>
        <v>0</v>
      </c>
    </row>
    <row r="111" spans="1:14" ht="25.5" customHeight="1" thickBot="1">
      <c r="A111" s="112">
        <v>2436</v>
      </c>
      <c r="B111" s="119" t="s">
        <v>691</v>
      </c>
      <c r="C111" s="81">
        <v>3</v>
      </c>
      <c r="D111" s="113">
        <v>6</v>
      </c>
      <c r="E111" s="98" t="s">
        <v>312</v>
      </c>
      <c r="F111" s="54">
        <f t="shared" si="34"/>
        <v>0</v>
      </c>
      <c r="G111" s="49"/>
      <c r="H111" s="50"/>
      <c r="I111" s="49"/>
      <c r="J111" s="50"/>
      <c r="K111" s="49"/>
      <c r="L111" s="49"/>
      <c r="N111" s="508">
        <f t="shared" si="23"/>
        <v>0</v>
      </c>
    </row>
    <row r="112" spans="1:14" ht="25.5" customHeight="1">
      <c r="A112" s="112">
        <v>2440</v>
      </c>
      <c r="B112" s="119" t="s">
        <v>691</v>
      </c>
      <c r="C112" s="81">
        <v>4</v>
      </c>
      <c r="D112" s="113">
        <v>0</v>
      </c>
      <c r="E112" s="98" t="s">
        <v>313</v>
      </c>
      <c r="F112" s="49">
        <f aca="true" t="shared" si="35" ref="F112:L112">SUM(F114:F116)</f>
        <v>0</v>
      </c>
      <c r="G112" s="49">
        <f t="shared" si="35"/>
        <v>0</v>
      </c>
      <c r="H112" s="50">
        <f t="shared" si="35"/>
        <v>0</v>
      </c>
      <c r="I112" s="49">
        <f t="shared" si="35"/>
        <v>0</v>
      </c>
      <c r="J112" s="50">
        <f t="shared" si="35"/>
        <v>0</v>
      </c>
      <c r="K112" s="49">
        <f t="shared" si="35"/>
        <v>0</v>
      </c>
      <c r="L112" s="49">
        <f t="shared" si="35"/>
        <v>0</v>
      </c>
      <c r="N112" s="508">
        <f t="shared" si="23"/>
        <v>0</v>
      </c>
    </row>
    <row r="113" spans="1:14" s="144" customFormat="1" ht="25.5" customHeight="1">
      <c r="A113" s="112"/>
      <c r="B113" s="110"/>
      <c r="C113" s="81"/>
      <c r="D113" s="113"/>
      <c r="E113" s="98" t="s">
        <v>248</v>
      </c>
      <c r="F113" s="49"/>
      <c r="G113" s="49"/>
      <c r="H113" s="50"/>
      <c r="I113" s="49"/>
      <c r="J113" s="50"/>
      <c r="K113" s="49"/>
      <c r="L113" s="49"/>
      <c r="N113" s="508">
        <f t="shared" si="23"/>
        <v>0</v>
      </c>
    </row>
    <row r="114" spans="1:14" ht="25.5" customHeight="1" thickBot="1">
      <c r="A114" s="112">
        <v>2441</v>
      </c>
      <c r="B114" s="119" t="s">
        <v>691</v>
      </c>
      <c r="C114" s="81">
        <v>4</v>
      </c>
      <c r="D114" s="113">
        <v>1</v>
      </c>
      <c r="E114" s="98" t="s">
        <v>314</v>
      </c>
      <c r="F114" s="54">
        <f>SUM(G114:H114)</f>
        <v>0</v>
      </c>
      <c r="G114" s="49"/>
      <c r="H114" s="50"/>
      <c r="I114" s="49"/>
      <c r="J114" s="50"/>
      <c r="K114" s="49"/>
      <c r="L114" s="49"/>
      <c r="N114" s="508">
        <f t="shared" si="23"/>
        <v>0</v>
      </c>
    </row>
    <row r="115" spans="1:14" ht="25.5" customHeight="1" thickBot="1">
      <c r="A115" s="112">
        <v>2442</v>
      </c>
      <c r="B115" s="119" t="s">
        <v>691</v>
      </c>
      <c r="C115" s="81">
        <v>4</v>
      </c>
      <c r="D115" s="113">
        <v>2</v>
      </c>
      <c r="E115" s="98" t="s">
        <v>315</v>
      </c>
      <c r="F115" s="54">
        <f>SUM(G115:H115)</f>
        <v>0</v>
      </c>
      <c r="G115" s="49"/>
      <c r="H115" s="50"/>
      <c r="I115" s="49"/>
      <c r="J115" s="50"/>
      <c r="K115" s="49"/>
      <c r="L115" s="54"/>
      <c r="N115" s="508">
        <f t="shared" si="23"/>
        <v>0</v>
      </c>
    </row>
    <row r="116" spans="1:14" ht="25.5" customHeight="1" thickBot="1">
      <c r="A116" s="112">
        <v>2443</v>
      </c>
      <c r="B116" s="119" t="s">
        <v>691</v>
      </c>
      <c r="C116" s="81">
        <v>4</v>
      </c>
      <c r="D116" s="113">
        <v>3</v>
      </c>
      <c r="E116" s="98" t="s">
        <v>316</v>
      </c>
      <c r="F116" s="54">
        <f>SUM(G116:H116)</f>
        <v>0</v>
      </c>
      <c r="G116" s="49"/>
      <c r="H116" s="50"/>
      <c r="I116" s="49"/>
      <c r="J116" s="50"/>
      <c r="K116" s="49"/>
      <c r="L116" s="49"/>
      <c r="N116" s="508">
        <f t="shared" si="23"/>
        <v>0</v>
      </c>
    </row>
    <row r="117" spans="1:14" ht="25.5" customHeight="1">
      <c r="A117" s="112">
        <v>2450</v>
      </c>
      <c r="B117" s="119" t="s">
        <v>691</v>
      </c>
      <c r="C117" s="81">
        <v>5</v>
      </c>
      <c r="D117" s="113">
        <v>0</v>
      </c>
      <c r="E117" s="98" t="s">
        <v>317</v>
      </c>
      <c r="F117" s="49">
        <f>SUM(F119)</f>
        <v>364332.8</v>
      </c>
      <c r="G117" s="49">
        <f>SUM(G119+G120+G121+G122+G123)</f>
        <v>68199.2</v>
      </c>
      <c r="H117" s="50">
        <f>SUM(H119)</f>
        <v>296133.6</v>
      </c>
      <c r="I117" s="14">
        <f>SUM(I119)</f>
        <v>122581.8</v>
      </c>
      <c r="J117" s="14">
        <f>SUM(J119)</f>
        <v>200470.6</v>
      </c>
      <c r="K117" s="50">
        <f>SUM(K119)</f>
        <v>292099.6</v>
      </c>
      <c r="L117" s="14">
        <f>SUM(L119)</f>
        <v>364332.8</v>
      </c>
      <c r="N117" s="508">
        <f t="shared" si="23"/>
        <v>0</v>
      </c>
    </row>
    <row r="118" spans="1:14" s="144" customFormat="1" ht="25.5" customHeight="1">
      <c r="A118" s="112"/>
      <c r="B118" s="110"/>
      <c r="C118" s="81"/>
      <c r="D118" s="113"/>
      <c r="E118" s="98" t="s">
        <v>248</v>
      </c>
      <c r="F118" s="49"/>
      <c r="G118" s="49"/>
      <c r="H118" s="50"/>
      <c r="I118" s="49"/>
      <c r="J118" s="50"/>
      <c r="K118" s="49"/>
      <c r="L118" s="49"/>
      <c r="N118" s="508">
        <f t="shared" si="23"/>
        <v>0</v>
      </c>
    </row>
    <row r="119" spans="1:14" ht="25.5" customHeight="1" thickBot="1">
      <c r="A119" s="112">
        <v>2451</v>
      </c>
      <c r="B119" s="119" t="s">
        <v>691</v>
      </c>
      <c r="C119" s="81">
        <v>5</v>
      </c>
      <c r="D119" s="113">
        <v>1</v>
      </c>
      <c r="E119" s="98" t="s">
        <v>318</v>
      </c>
      <c r="F119" s="54">
        <v>364332.8</v>
      </c>
      <c r="G119" s="54">
        <v>68199.2</v>
      </c>
      <c r="H119" s="69">
        <v>296133.6</v>
      </c>
      <c r="I119" s="16">
        <v>122581.8</v>
      </c>
      <c r="J119" s="69">
        <v>200470.6</v>
      </c>
      <c r="K119" s="16">
        <v>292099.6</v>
      </c>
      <c r="L119" s="69">
        <v>364332.8</v>
      </c>
      <c r="N119" s="508">
        <f t="shared" si="23"/>
        <v>0</v>
      </c>
    </row>
    <row r="120" spans="1:14" ht="25.5" customHeight="1" thickBot="1">
      <c r="A120" s="112">
        <v>2452</v>
      </c>
      <c r="B120" s="119" t="s">
        <v>691</v>
      </c>
      <c r="C120" s="81">
        <v>5</v>
      </c>
      <c r="D120" s="113">
        <v>2</v>
      </c>
      <c r="E120" s="98" t="s">
        <v>319</v>
      </c>
      <c r="F120" s="54">
        <f>SUM(G120:H120)</f>
        <v>0</v>
      </c>
      <c r="G120" s="60"/>
      <c r="H120" s="14"/>
      <c r="I120" s="14"/>
      <c r="J120" s="14"/>
      <c r="K120" s="14"/>
      <c r="L120" s="14"/>
      <c r="N120" s="508">
        <f t="shared" si="23"/>
        <v>0</v>
      </c>
    </row>
    <row r="121" spans="1:14" ht="25.5" customHeight="1" thickBot="1">
      <c r="A121" s="112">
        <v>2453</v>
      </c>
      <c r="B121" s="119" t="s">
        <v>691</v>
      </c>
      <c r="C121" s="81">
        <v>5</v>
      </c>
      <c r="D121" s="113">
        <v>3</v>
      </c>
      <c r="E121" s="98" t="s">
        <v>320</v>
      </c>
      <c r="F121" s="54">
        <f>SUM(G121:H121)</f>
        <v>0</v>
      </c>
      <c r="G121" s="54"/>
      <c r="H121" s="53"/>
      <c r="I121" s="52"/>
      <c r="J121" s="53"/>
      <c r="K121" s="52"/>
      <c r="L121" s="52"/>
      <c r="N121" s="508">
        <f t="shared" si="23"/>
        <v>0</v>
      </c>
    </row>
    <row r="122" spans="1:14" ht="25.5" customHeight="1" thickBot="1">
      <c r="A122" s="112">
        <v>2454</v>
      </c>
      <c r="B122" s="119" t="s">
        <v>691</v>
      </c>
      <c r="C122" s="81">
        <v>5</v>
      </c>
      <c r="D122" s="113">
        <v>4</v>
      </c>
      <c r="E122" s="98" t="s">
        <v>321</v>
      </c>
      <c r="F122" s="54">
        <f>SUM(G122:H122)</f>
        <v>0</v>
      </c>
      <c r="G122" s="54"/>
      <c r="H122" s="55"/>
      <c r="I122" s="54"/>
      <c r="J122" s="55"/>
      <c r="K122" s="54"/>
      <c r="L122" s="54"/>
      <c r="N122" s="508">
        <f t="shared" si="23"/>
        <v>0</v>
      </c>
    </row>
    <row r="123" spans="1:14" ht="25.5" customHeight="1" thickBot="1">
      <c r="A123" s="112">
        <v>2455</v>
      </c>
      <c r="B123" s="119" t="s">
        <v>691</v>
      </c>
      <c r="C123" s="81">
        <v>5</v>
      </c>
      <c r="D123" s="113">
        <v>5</v>
      </c>
      <c r="E123" s="98" t="s">
        <v>322</v>
      </c>
      <c r="F123" s="54">
        <f>SUM(G123:H123)</f>
        <v>0</v>
      </c>
      <c r="G123" s="54"/>
      <c r="H123" s="55"/>
      <c r="I123" s="54"/>
      <c r="J123" s="55"/>
      <c r="K123" s="54"/>
      <c r="L123" s="54"/>
      <c r="N123" s="508">
        <f t="shared" si="23"/>
        <v>0</v>
      </c>
    </row>
    <row r="124" spans="1:14" ht="25.5" customHeight="1">
      <c r="A124" s="112">
        <v>2460</v>
      </c>
      <c r="B124" s="119" t="s">
        <v>691</v>
      </c>
      <c r="C124" s="81">
        <v>6</v>
      </c>
      <c r="D124" s="113">
        <v>0</v>
      </c>
      <c r="E124" s="98" t="s">
        <v>323</v>
      </c>
      <c r="F124" s="49">
        <f aca="true" t="shared" si="36" ref="F124:L124">SUM(F126)</f>
        <v>0</v>
      </c>
      <c r="G124" s="49">
        <f t="shared" si="36"/>
        <v>0</v>
      </c>
      <c r="H124" s="50">
        <f t="shared" si="36"/>
        <v>0</v>
      </c>
      <c r="I124" s="49">
        <f t="shared" si="36"/>
        <v>0</v>
      </c>
      <c r="J124" s="50">
        <f t="shared" si="36"/>
        <v>0</v>
      </c>
      <c r="K124" s="49">
        <f t="shared" si="36"/>
        <v>0</v>
      </c>
      <c r="L124" s="49">
        <f t="shared" si="36"/>
        <v>0</v>
      </c>
      <c r="N124" s="508">
        <f t="shared" si="23"/>
        <v>0</v>
      </c>
    </row>
    <row r="125" spans="1:14" s="144" customFormat="1" ht="25.5" customHeight="1">
      <c r="A125" s="112"/>
      <c r="B125" s="110"/>
      <c r="C125" s="81"/>
      <c r="D125" s="113"/>
      <c r="E125" s="98" t="s">
        <v>248</v>
      </c>
      <c r="F125" s="49"/>
      <c r="G125" s="49"/>
      <c r="H125" s="50"/>
      <c r="I125" s="49"/>
      <c r="J125" s="50"/>
      <c r="K125" s="49"/>
      <c r="L125" s="49"/>
      <c r="N125" s="508">
        <f t="shared" si="23"/>
        <v>0</v>
      </c>
    </row>
    <row r="126" spans="1:14" ht="25.5" customHeight="1" thickBot="1">
      <c r="A126" s="112">
        <v>2461</v>
      </c>
      <c r="B126" s="119" t="s">
        <v>691</v>
      </c>
      <c r="C126" s="81">
        <v>6</v>
      </c>
      <c r="D126" s="113">
        <v>1</v>
      </c>
      <c r="E126" s="98" t="s">
        <v>324</v>
      </c>
      <c r="F126" s="54">
        <f>SUM(G126:H126)</f>
        <v>0</v>
      </c>
      <c r="G126" s="54"/>
      <c r="H126" s="55"/>
      <c r="I126" s="54"/>
      <c r="J126" s="55"/>
      <c r="K126" s="54"/>
      <c r="L126" s="54"/>
      <c r="N126" s="508">
        <f t="shared" si="23"/>
        <v>0</v>
      </c>
    </row>
    <row r="127" spans="1:14" ht="25.5" customHeight="1">
      <c r="A127" s="112">
        <v>2470</v>
      </c>
      <c r="B127" s="119" t="s">
        <v>691</v>
      </c>
      <c r="C127" s="81">
        <v>7</v>
      </c>
      <c r="D127" s="113">
        <v>0</v>
      </c>
      <c r="E127" s="98" t="s">
        <v>325</v>
      </c>
      <c r="F127" s="49">
        <f aca="true" t="shared" si="37" ref="F127:L127">SUM(F129:F132)</f>
        <v>0</v>
      </c>
      <c r="G127" s="49">
        <f t="shared" si="37"/>
        <v>0</v>
      </c>
      <c r="H127" s="50">
        <f t="shared" si="37"/>
        <v>0</v>
      </c>
      <c r="I127" s="49">
        <f t="shared" si="37"/>
        <v>0</v>
      </c>
      <c r="J127" s="50">
        <f t="shared" si="37"/>
        <v>0</v>
      </c>
      <c r="K127" s="49">
        <f t="shared" si="37"/>
        <v>0</v>
      </c>
      <c r="L127" s="49">
        <f t="shared" si="37"/>
        <v>0</v>
      </c>
      <c r="N127" s="508">
        <f t="shared" si="23"/>
        <v>0</v>
      </c>
    </row>
    <row r="128" spans="1:14" s="144" customFormat="1" ht="25.5" customHeight="1">
      <c r="A128" s="112"/>
      <c r="B128" s="110"/>
      <c r="C128" s="81"/>
      <c r="D128" s="113"/>
      <c r="E128" s="98" t="s">
        <v>248</v>
      </c>
      <c r="F128" s="49"/>
      <c r="G128" s="49"/>
      <c r="H128" s="50"/>
      <c r="I128" s="49"/>
      <c r="J128" s="50"/>
      <c r="K128" s="49"/>
      <c r="L128" s="49"/>
      <c r="N128" s="508">
        <f t="shared" si="23"/>
        <v>0</v>
      </c>
    </row>
    <row r="129" spans="1:14" ht="25.5" customHeight="1" thickBot="1">
      <c r="A129" s="112">
        <v>2471</v>
      </c>
      <c r="B129" s="119" t="s">
        <v>691</v>
      </c>
      <c r="C129" s="81">
        <v>7</v>
      </c>
      <c r="D129" s="113">
        <v>1</v>
      </c>
      <c r="E129" s="98" t="s">
        <v>326</v>
      </c>
      <c r="F129" s="54">
        <f>SUM(G129:H129)</f>
        <v>0</v>
      </c>
      <c r="G129" s="54"/>
      <c r="H129" s="55"/>
      <c r="I129" s="54"/>
      <c r="J129" s="55"/>
      <c r="K129" s="54"/>
      <c r="L129" s="54"/>
      <c r="N129" s="508">
        <f t="shared" si="23"/>
        <v>0</v>
      </c>
    </row>
    <row r="130" spans="1:14" ht="25.5" customHeight="1" thickBot="1">
      <c r="A130" s="112">
        <v>2472</v>
      </c>
      <c r="B130" s="119" t="s">
        <v>691</v>
      </c>
      <c r="C130" s="81">
        <v>7</v>
      </c>
      <c r="D130" s="113">
        <v>2</v>
      </c>
      <c r="E130" s="98" t="s">
        <v>327</v>
      </c>
      <c r="F130" s="54">
        <f>SUM(G130:H130)</f>
        <v>0</v>
      </c>
      <c r="G130" s="54"/>
      <c r="H130" s="55"/>
      <c r="I130" s="54"/>
      <c r="J130" s="55"/>
      <c r="K130" s="54"/>
      <c r="L130" s="54"/>
      <c r="N130" s="508">
        <f t="shared" si="23"/>
        <v>0</v>
      </c>
    </row>
    <row r="131" spans="1:14" ht="25.5" customHeight="1" thickBot="1">
      <c r="A131" s="112">
        <v>2473</v>
      </c>
      <c r="B131" s="119" t="s">
        <v>691</v>
      </c>
      <c r="C131" s="81">
        <v>7</v>
      </c>
      <c r="D131" s="113">
        <v>3</v>
      </c>
      <c r="E131" s="98" t="s">
        <v>328</v>
      </c>
      <c r="F131" s="54">
        <f>SUM(G131:H131)</f>
        <v>0</v>
      </c>
      <c r="G131" s="54"/>
      <c r="H131" s="55"/>
      <c r="I131" s="54"/>
      <c r="J131" s="55"/>
      <c r="K131" s="54"/>
      <c r="L131" s="54"/>
      <c r="N131" s="508">
        <f t="shared" si="23"/>
        <v>0</v>
      </c>
    </row>
    <row r="132" spans="1:14" ht="25.5" customHeight="1" thickBot="1">
      <c r="A132" s="112">
        <v>2474</v>
      </c>
      <c r="B132" s="119" t="s">
        <v>691</v>
      </c>
      <c r="C132" s="81">
        <v>7</v>
      </c>
      <c r="D132" s="113">
        <v>4</v>
      </c>
      <c r="E132" s="98" t="s">
        <v>329</v>
      </c>
      <c r="F132" s="54">
        <f>SUM(G132:H132)</f>
        <v>0</v>
      </c>
      <c r="G132" s="54"/>
      <c r="H132" s="55"/>
      <c r="I132" s="54"/>
      <c r="J132" s="55"/>
      <c r="K132" s="54"/>
      <c r="L132" s="54"/>
      <c r="N132" s="508">
        <f t="shared" si="23"/>
        <v>0</v>
      </c>
    </row>
    <row r="133" spans="1:14" ht="25.5" customHeight="1">
      <c r="A133" s="112">
        <v>2480</v>
      </c>
      <c r="B133" s="119" t="s">
        <v>691</v>
      </c>
      <c r="C133" s="81">
        <v>8</v>
      </c>
      <c r="D133" s="113">
        <v>0</v>
      </c>
      <c r="E133" s="98" t="s">
        <v>330</v>
      </c>
      <c r="F133" s="49">
        <f aca="true" t="shared" si="38" ref="F133:L133">SUM(F135:F141)</f>
        <v>0</v>
      </c>
      <c r="G133" s="49">
        <f t="shared" si="38"/>
        <v>0</v>
      </c>
      <c r="H133" s="50">
        <f t="shared" si="38"/>
        <v>0</v>
      </c>
      <c r="I133" s="49">
        <f t="shared" si="38"/>
        <v>0</v>
      </c>
      <c r="J133" s="50">
        <f t="shared" si="38"/>
        <v>0</v>
      </c>
      <c r="K133" s="49">
        <f t="shared" si="38"/>
        <v>0</v>
      </c>
      <c r="L133" s="49">
        <f t="shared" si="38"/>
        <v>0</v>
      </c>
      <c r="N133" s="508">
        <f t="shared" si="23"/>
        <v>0</v>
      </c>
    </row>
    <row r="134" spans="1:14" s="144" customFormat="1" ht="25.5" customHeight="1">
      <c r="A134" s="112"/>
      <c r="B134" s="110"/>
      <c r="C134" s="81"/>
      <c r="D134" s="113"/>
      <c r="E134" s="98" t="s">
        <v>248</v>
      </c>
      <c r="F134" s="49"/>
      <c r="G134" s="49"/>
      <c r="H134" s="50"/>
      <c r="I134" s="49"/>
      <c r="J134" s="50"/>
      <c r="K134" s="49"/>
      <c r="L134" s="49"/>
      <c r="N134" s="508">
        <f t="shared" si="23"/>
        <v>0</v>
      </c>
    </row>
    <row r="135" spans="1:14" ht="25.5" customHeight="1" thickBot="1">
      <c r="A135" s="112">
        <v>2481</v>
      </c>
      <c r="B135" s="119" t="s">
        <v>691</v>
      </c>
      <c r="C135" s="81">
        <v>8</v>
      </c>
      <c r="D135" s="113">
        <v>1</v>
      </c>
      <c r="E135" s="98" t="s">
        <v>331</v>
      </c>
      <c r="F135" s="54">
        <f aca="true" t="shared" si="39" ref="F135:F141">SUM(G135:H135)</f>
        <v>0</v>
      </c>
      <c r="G135" s="54"/>
      <c r="H135" s="55"/>
      <c r="I135" s="54"/>
      <c r="J135" s="55"/>
      <c r="K135" s="54"/>
      <c r="L135" s="54"/>
      <c r="N135" s="508">
        <f t="shared" si="23"/>
        <v>0</v>
      </c>
    </row>
    <row r="136" spans="1:14" ht="25.5" customHeight="1" thickBot="1">
      <c r="A136" s="112">
        <v>2482</v>
      </c>
      <c r="B136" s="119" t="s">
        <v>691</v>
      </c>
      <c r="C136" s="81">
        <v>8</v>
      </c>
      <c r="D136" s="113">
        <v>2</v>
      </c>
      <c r="E136" s="98" t="s">
        <v>332</v>
      </c>
      <c r="F136" s="54">
        <f t="shared" si="39"/>
        <v>0</v>
      </c>
      <c r="G136" s="54"/>
      <c r="H136" s="55"/>
      <c r="I136" s="54"/>
      <c r="J136" s="55"/>
      <c r="K136" s="54"/>
      <c r="L136" s="54"/>
      <c r="N136" s="508">
        <f t="shared" si="23"/>
        <v>0</v>
      </c>
    </row>
    <row r="137" spans="1:14" ht="25.5" customHeight="1" thickBot="1">
      <c r="A137" s="112">
        <v>2483</v>
      </c>
      <c r="B137" s="119" t="s">
        <v>691</v>
      </c>
      <c r="C137" s="81">
        <v>8</v>
      </c>
      <c r="D137" s="113">
        <v>3</v>
      </c>
      <c r="E137" s="98" t="s">
        <v>333</v>
      </c>
      <c r="F137" s="54">
        <f t="shared" si="39"/>
        <v>0</v>
      </c>
      <c r="G137" s="54"/>
      <c r="H137" s="55"/>
      <c r="I137" s="54"/>
      <c r="J137" s="55"/>
      <c r="K137" s="54"/>
      <c r="L137" s="54"/>
      <c r="N137" s="508">
        <f aca="true" t="shared" si="40" ref="N137:N200">F137-L137</f>
        <v>0</v>
      </c>
    </row>
    <row r="138" spans="1:14" ht="25.5" customHeight="1" thickBot="1">
      <c r="A138" s="112">
        <v>2484</v>
      </c>
      <c r="B138" s="119" t="s">
        <v>691</v>
      </c>
      <c r="C138" s="81">
        <v>8</v>
      </c>
      <c r="D138" s="113">
        <v>4</v>
      </c>
      <c r="E138" s="98" t="s">
        <v>334</v>
      </c>
      <c r="F138" s="54">
        <f t="shared" si="39"/>
        <v>0</v>
      </c>
      <c r="G138" s="54"/>
      <c r="H138" s="55"/>
      <c r="I138" s="54"/>
      <c r="J138" s="55"/>
      <c r="K138" s="54"/>
      <c r="L138" s="54"/>
      <c r="N138" s="508">
        <f t="shared" si="40"/>
        <v>0</v>
      </c>
    </row>
    <row r="139" spans="1:14" ht="25.5" customHeight="1" thickBot="1">
      <c r="A139" s="112">
        <v>2485</v>
      </c>
      <c r="B139" s="119" t="s">
        <v>691</v>
      </c>
      <c r="C139" s="81">
        <v>8</v>
      </c>
      <c r="D139" s="113">
        <v>5</v>
      </c>
      <c r="E139" s="98" t="s">
        <v>335</v>
      </c>
      <c r="F139" s="54">
        <f t="shared" si="39"/>
        <v>0</v>
      </c>
      <c r="G139" s="54"/>
      <c r="H139" s="55"/>
      <c r="I139" s="54"/>
      <c r="J139" s="55"/>
      <c r="K139" s="54"/>
      <c r="L139" s="54"/>
      <c r="N139" s="508">
        <f t="shared" si="40"/>
        <v>0</v>
      </c>
    </row>
    <row r="140" spans="1:14" ht="25.5" customHeight="1" thickBot="1">
      <c r="A140" s="112">
        <v>2486</v>
      </c>
      <c r="B140" s="119" t="s">
        <v>691</v>
      </c>
      <c r="C140" s="81">
        <v>8</v>
      </c>
      <c r="D140" s="113">
        <v>6</v>
      </c>
      <c r="E140" s="98" t="s">
        <v>336</v>
      </c>
      <c r="F140" s="54">
        <f t="shared" si="39"/>
        <v>0</v>
      </c>
      <c r="G140" s="54"/>
      <c r="H140" s="55"/>
      <c r="I140" s="54"/>
      <c r="J140" s="55"/>
      <c r="K140" s="54"/>
      <c r="L140" s="54"/>
      <c r="N140" s="508">
        <f t="shared" si="40"/>
        <v>0</v>
      </c>
    </row>
    <row r="141" spans="1:14" ht="25.5" customHeight="1" thickBot="1">
      <c r="A141" s="112">
        <v>2487</v>
      </c>
      <c r="B141" s="119" t="s">
        <v>691</v>
      </c>
      <c r="C141" s="81">
        <v>8</v>
      </c>
      <c r="D141" s="113">
        <v>7</v>
      </c>
      <c r="E141" s="98" t="s">
        <v>337</v>
      </c>
      <c r="F141" s="54">
        <f t="shared" si="39"/>
        <v>0</v>
      </c>
      <c r="G141" s="54"/>
      <c r="H141" s="55"/>
      <c r="I141" s="54"/>
      <c r="J141" s="55"/>
      <c r="K141" s="54"/>
      <c r="L141" s="54"/>
      <c r="N141" s="508">
        <f t="shared" si="40"/>
        <v>0</v>
      </c>
    </row>
    <row r="142" spans="1:14" ht="25.5" customHeight="1">
      <c r="A142" s="112">
        <v>2490</v>
      </c>
      <c r="B142" s="119" t="s">
        <v>691</v>
      </c>
      <c r="C142" s="81">
        <v>9</v>
      </c>
      <c r="D142" s="113">
        <v>0</v>
      </c>
      <c r="E142" s="98" t="s">
        <v>338</v>
      </c>
      <c r="F142" s="49">
        <f aca="true" t="shared" si="41" ref="F142:L142">SUM(F144)</f>
        <v>-20027.7</v>
      </c>
      <c r="G142" s="49">
        <f t="shared" si="41"/>
        <v>0</v>
      </c>
      <c r="H142" s="50">
        <f t="shared" si="41"/>
        <v>-20027.7</v>
      </c>
      <c r="I142" s="49">
        <f t="shared" si="41"/>
        <v>-5006.9</v>
      </c>
      <c r="J142" s="50">
        <f t="shared" si="41"/>
        <v>-10013.9</v>
      </c>
      <c r="K142" s="49">
        <f t="shared" si="41"/>
        <v>-15020.8</v>
      </c>
      <c r="L142" s="49">
        <f t="shared" si="41"/>
        <v>-20027.7</v>
      </c>
      <c r="N142" s="508">
        <f t="shared" si="40"/>
        <v>0</v>
      </c>
    </row>
    <row r="143" spans="1:14" s="144" customFormat="1" ht="25.5" customHeight="1">
      <c r="A143" s="112"/>
      <c r="B143" s="110"/>
      <c r="C143" s="81"/>
      <c r="D143" s="113"/>
      <c r="E143" s="98" t="s">
        <v>248</v>
      </c>
      <c r="F143" s="49"/>
      <c r="G143" s="49"/>
      <c r="H143" s="50"/>
      <c r="I143" s="49"/>
      <c r="J143" s="50"/>
      <c r="K143" s="49"/>
      <c r="L143" s="49"/>
      <c r="N143" s="508">
        <f t="shared" si="40"/>
        <v>0</v>
      </c>
    </row>
    <row r="144" spans="1:14" ht="25.5" customHeight="1" thickBot="1">
      <c r="A144" s="112">
        <v>2491</v>
      </c>
      <c r="B144" s="119" t="s">
        <v>691</v>
      </c>
      <c r="C144" s="81">
        <v>9</v>
      </c>
      <c r="D144" s="113">
        <v>1</v>
      </c>
      <c r="E144" s="98" t="s">
        <v>338</v>
      </c>
      <c r="F144" s="54">
        <f>SUM(G144:H144)</f>
        <v>-20027.7</v>
      </c>
      <c r="G144" s="54"/>
      <c r="H144" s="55">
        <v>-20027.7</v>
      </c>
      <c r="I144" s="54">
        <v>-5006.9</v>
      </c>
      <c r="J144" s="55">
        <v>-10013.9</v>
      </c>
      <c r="K144" s="54">
        <v>-15020.8</v>
      </c>
      <c r="L144" s="54">
        <v>-20027.7</v>
      </c>
      <c r="N144" s="508">
        <f t="shared" si="40"/>
        <v>0</v>
      </c>
    </row>
    <row r="145" spans="1:14" s="28" customFormat="1" ht="25.5" customHeight="1">
      <c r="A145" s="112">
        <v>2500</v>
      </c>
      <c r="B145" s="119" t="s">
        <v>692</v>
      </c>
      <c r="C145" s="81">
        <v>0</v>
      </c>
      <c r="D145" s="113">
        <v>0</v>
      </c>
      <c r="E145" s="98" t="s">
        <v>339</v>
      </c>
      <c r="F145" s="49">
        <f aca="true" t="shared" si="42" ref="F145:L145">SUM(F147,F150,F153,F156,F159,F162,)</f>
        <v>97502.2</v>
      </c>
      <c r="G145" s="49">
        <f t="shared" si="42"/>
        <v>83002.2</v>
      </c>
      <c r="H145" s="50">
        <f t="shared" si="42"/>
        <v>14500</v>
      </c>
      <c r="I145" s="49">
        <f t="shared" si="42"/>
        <v>24372.6</v>
      </c>
      <c r="J145" s="50">
        <f t="shared" si="42"/>
        <v>54934.9</v>
      </c>
      <c r="K145" s="49">
        <f t="shared" si="42"/>
        <v>77076.5</v>
      </c>
      <c r="L145" s="49">
        <f t="shared" si="42"/>
        <v>97502.2</v>
      </c>
      <c r="N145" s="508">
        <f t="shared" si="40"/>
        <v>0</v>
      </c>
    </row>
    <row r="146" spans="1:14" ht="25.5" customHeight="1">
      <c r="A146" s="109"/>
      <c r="B146" s="110"/>
      <c r="C146" s="76"/>
      <c r="D146" s="111"/>
      <c r="E146" s="98" t="s">
        <v>142</v>
      </c>
      <c r="F146" s="65"/>
      <c r="G146" s="65"/>
      <c r="H146" s="66"/>
      <c r="I146" s="65"/>
      <c r="J146" s="66"/>
      <c r="K146" s="65"/>
      <c r="L146" s="65"/>
      <c r="N146" s="508">
        <f t="shared" si="40"/>
        <v>0</v>
      </c>
    </row>
    <row r="147" spans="1:14" ht="25.5" customHeight="1">
      <c r="A147" s="112">
        <v>2510</v>
      </c>
      <c r="B147" s="119" t="s">
        <v>692</v>
      </c>
      <c r="C147" s="81">
        <v>1</v>
      </c>
      <c r="D147" s="113">
        <v>0</v>
      </c>
      <c r="E147" s="98" t="s">
        <v>340</v>
      </c>
      <c r="F147" s="49">
        <f aca="true" t="shared" si="43" ref="F147:L147">SUM(F149)</f>
        <v>88452.2</v>
      </c>
      <c r="G147" s="49">
        <f>SUM(G149)</f>
        <v>74952.2</v>
      </c>
      <c r="H147" s="50">
        <f t="shared" si="43"/>
        <v>13500</v>
      </c>
      <c r="I147" s="49">
        <f t="shared" si="43"/>
        <v>22460.1</v>
      </c>
      <c r="J147" s="50">
        <f t="shared" si="43"/>
        <v>51009.9</v>
      </c>
      <c r="K147" s="49">
        <f t="shared" si="43"/>
        <v>70589</v>
      </c>
      <c r="L147" s="49">
        <f t="shared" si="43"/>
        <v>88452.2</v>
      </c>
      <c r="N147" s="508">
        <f t="shared" si="40"/>
        <v>0</v>
      </c>
    </row>
    <row r="148" spans="1:14" s="144" customFormat="1" ht="25.5" customHeight="1">
      <c r="A148" s="112"/>
      <c r="B148" s="110"/>
      <c r="C148" s="81"/>
      <c r="D148" s="113"/>
      <c r="E148" s="98" t="s">
        <v>248</v>
      </c>
      <c r="F148" s="49"/>
      <c r="G148" s="49"/>
      <c r="H148" s="50"/>
      <c r="I148" s="49"/>
      <c r="J148" s="50"/>
      <c r="K148" s="49"/>
      <c r="L148" s="49"/>
      <c r="N148" s="508">
        <f t="shared" si="40"/>
        <v>0</v>
      </c>
    </row>
    <row r="149" spans="1:14" ht="25.5" customHeight="1" thickBot="1">
      <c r="A149" s="112">
        <v>2511</v>
      </c>
      <c r="B149" s="119" t="s">
        <v>692</v>
      </c>
      <c r="C149" s="81">
        <v>1</v>
      </c>
      <c r="D149" s="113">
        <v>1</v>
      </c>
      <c r="E149" s="98" t="s">
        <v>340</v>
      </c>
      <c r="F149" s="54">
        <v>88452.2</v>
      </c>
      <c r="G149" s="54">
        <v>74952.2</v>
      </c>
      <c r="H149" s="54">
        <v>13500</v>
      </c>
      <c r="I149" s="120">
        <v>22460.1</v>
      </c>
      <c r="J149" s="120">
        <v>51009.9</v>
      </c>
      <c r="K149" s="506">
        <v>70589</v>
      </c>
      <c r="L149" s="120">
        <v>88452.2</v>
      </c>
      <c r="N149" s="508">
        <f t="shared" si="40"/>
        <v>0</v>
      </c>
    </row>
    <row r="150" spans="1:14" ht="25.5" customHeight="1">
      <c r="A150" s="112">
        <v>2520</v>
      </c>
      <c r="B150" s="119" t="s">
        <v>692</v>
      </c>
      <c r="C150" s="81">
        <v>2</v>
      </c>
      <c r="D150" s="113">
        <v>0</v>
      </c>
      <c r="E150" s="98" t="s">
        <v>341</v>
      </c>
      <c r="F150" s="49">
        <f aca="true" t="shared" si="44" ref="F150:L150">SUM(F152)</f>
        <v>0</v>
      </c>
      <c r="G150" s="49">
        <f t="shared" si="44"/>
        <v>0</v>
      </c>
      <c r="H150" s="50">
        <f t="shared" si="44"/>
        <v>0</v>
      </c>
      <c r="I150" s="49">
        <f t="shared" si="44"/>
        <v>0</v>
      </c>
      <c r="J150" s="50">
        <f t="shared" si="44"/>
        <v>0</v>
      </c>
      <c r="K150" s="49">
        <f t="shared" si="44"/>
        <v>0</v>
      </c>
      <c r="L150" s="49">
        <f t="shared" si="44"/>
        <v>0</v>
      </c>
      <c r="N150" s="508">
        <f t="shared" si="40"/>
        <v>0</v>
      </c>
    </row>
    <row r="151" spans="1:14" s="144" customFormat="1" ht="25.5" customHeight="1">
      <c r="A151" s="112"/>
      <c r="B151" s="110"/>
      <c r="C151" s="81"/>
      <c r="D151" s="113"/>
      <c r="E151" s="98"/>
      <c r="F151" s="62"/>
      <c r="G151" s="62"/>
      <c r="H151" s="64"/>
      <c r="I151" s="62"/>
      <c r="J151" s="64"/>
      <c r="K151" s="62"/>
      <c r="L151" s="62"/>
      <c r="N151" s="508">
        <f t="shared" si="40"/>
        <v>0</v>
      </c>
    </row>
    <row r="152" spans="1:14" ht="25.5" customHeight="1" thickBot="1">
      <c r="A152" s="112">
        <v>2521</v>
      </c>
      <c r="B152" s="119" t="s">
        <v>692</v>
      </c>
      <c r="C152" s="81">
        <v>2</v>
      </c>
      <c r="D152" s="113">
        <v>1</v>
      </c>
      <c r="E152" s="98" t="s">
        <v>342</v>
      </c>
      <c r="F152" s="54">
        <f>SUM(G152:H152)</f>
        <v>0</v>
      </c>
      <c r="G152" s="62"/>
      <c r="H152" s="62"/>
      <c r="I152" s="62"/>
      <c r="J152" s="62"/>
      <c r="K152" s="62"/>
      <c r="L152" s="62"/>
      <c r="N152" s="508">
        <f t="shared" si="40"/>
        <v>0</v>
      </c>
    </row>
    <row r="153" spans="1:14" ht="25.5" customHeight="1">
      <c r="A153" s="112">
        <v>2530</v>
      </c>
      <c r="B153" s="119" t="s">
        <v>692</v>
      </c>
      <c r="C153" s="81">
        <v>3</v>
      </c>
      <c r="D153" s="113">
        <v>0</v>
      </c>
      <c r="E153" s="98" t="s">
        <v>343</v>
      </c>
      <c r="F153" s="49">
        <f aca="true" t="shared" si="45" ref="F153:L153">SUM(F155)</f>
        <v>0</v>
      </c>
      <c r="G153" s="49">
        <f t="shared" si="45"/>
        <v>0</v>
      </c>
      <c r="H153" s="50">
        <f t="shared" si="45"/>
        <v>0</v>
      </c>
      <c r="I153" s="49">
        <f t="shared" si="45"/>
        <v>0</v>
      </c>
      <c r="J153" s="50">
        <f t="shared" si="45"/>
        <v>0</v>
      </c>
      <c r="K153" s="49">
        <f t="shared" si="45"/>
        <v>0</v>
      </c>
      <c r="L153" s="49">
        <f t="shared" si="45"/>
        <v>0</v>
      </c>
      <c r="N153" s="508">
        <f t="shared" si="40"/>
        <v>0</v>
      </c>
    </row>
    <row r="154" spans="1:14" s="144" customFormat="1" ht="25.5" customHeight="1">
      <c r="A154" s="112"/>
      <c r="B154" s="110"/>
      <c r="C154" s="81"/>
      <c r="D154" s="113"/>
      <c r="E154" s="98" t="s">
        <v>248</v>
      </c>
      <c r="F154" s="49"/>
      <c r="G154" s="49"/>
      <c r="H154" s="50"/>
      <c r="I154" s="49"/>
      <c r="J154" s="50"/>
      <c r="K154" s="49"/>
      <c r="L154" s="49"/>
      <c r="N154" s="508">
        <f t="shared" si="40"/>
        <v>0</v>
      </c>
    </row>
    <row r="155" spans="1:14" ht="25.5" customHeight="1" thickBot="1">
      <c r="A155" s="112">
        <v>2531</v>
      </c>
      <c r="B155" s="119" t="s">
        <v>692</v>
      </c>
      <c r="C155" s="81">
        <v>3</v>
      </c>
      <c r="D155" s="113">
        <v>1</v>
      </c>
      <c r="E155" s="98" t="s">
        <v>343</v>
      </c>
      <c r="F155" s="54">
        <f>SUM(G155:H155)</f>
        <v>0</v>
      </c>
      <c r="G155" s="54"/>
      <c r="H155" s="54"/>
      <c r="I155" s="54"/>
      <c r="J155" s="54"/>
      <c r="K155" s="54"/>
      <c r="L155" s="54"/>
      <c r="N155" s="508">
        <f t="shared" si="40"/>
        <v>0</v>
      </c>
    </row>
    <row r="156" spans="1:14" ht="25.5" customHeight="1">
      <c r="A156" s="112">
        <v>2540</v>
      </c>
      <c r="B156" s="119" t="s">
        <v>692</v>
      </c>
      <c r="C156" s="81">
        <v>4</v>
      </c>
      <c r="D156" s="113">
        <v>0</v>
      </c>
      <c r="E156" s="98" t="s">
        <v>344</v>
      </c>
      <c r="F156" s="49">
        <f aca="true" t="shared" si="46" ref="F156:L156">SUM(F158)</f>
        <v>0</v>
      </c>
      <c r="G156" s="49">
        <f t="shared" si="46"/>
        <v>0</v>
      </c>
      <c r="H156" s="50">
        <f t="shared" si="46"/>
        <v>0</v>
      </c>
      <c r="I156" s="49">
        <f t="shared" si="46"/>
        <v>0</v>
      </c>
      <c r="J156" s="50">
        <f t="shared" si="46"/>
        <v>0</v>
      </c>
      <c r="K156" s="49">
        <f t="shared" si="46"/>
        <v>0</v>
      </c>
      <c r="L156" s="49">
        <f t="shared" si="46"/>
        <v>0</v>
      </c>
      <c r="N156" s="508">
        <f t="shared" si="40"/>
        <v>0</v>
      </c>
    </row>
    <row r="157" spans="1:14" s="144" customFormat="1" ht="25.5" customHeight="1">
      <c r="A157" s="112"/>
      <c r="B157" s="110"/>
      <c r="C157" s="81"/>
      <c r="D157" s="113"/>
      <c r="E157" s="98" t="s">
        <v>248</v>
      </c>
      <c r="F157" s="49"/>
      <c r="G157" s="49"/>
      <c r="H157" s="50"/>
      <c r="I157" s="49"/>
      <c r="J157" s="50"/>
      <c r="K157" s="49"/>
      <c r="L157" s="49"/>
      <c r="N157" s="508">
        <f t="shared" si="40"/>
        <v>0</v>
      </c>
    </row>
    <row r="158" spans="1:14" ht="25.5" customHeight="1" thickBot="1">
      <c r="A158" s="112">
        <v>2541</v>
      </c>
      <c r="B158" s="119" t="s">
        <v>692</v>
      </c>
      <c r="C158" s="81">
        <v>4</v>
      </c>
      <c r="D158" s="113">
        <v>1</v>
      </c>
      <c r="E158" s="98" t="s">
        <v>344</v>
      </c>
      <c r="F158" s="54">
        <f>SUM(G158:H158)</f>
        <v>0</v>
      </c>
      <c r="G158" s="62"/>
      <c r="H158" s="62"/>
      <c r="I158" s="62"/>
      <c r="J158" s="62"/>
      <c r="K158" s="62"/>
      <c r="L158" s="62"/>
      <c r="N158" s="508">
        <f t="shared" si="40"/>
        <v>0</v>
      </c>
    </row>
    <row r="159" spans="1:14" ht="25.5" customHeight="1">
      <c r="A159" s="112">
        <v>2550</v>
      </c>
      <c r="B159" s="119" t="s">
        <v>692</v>
      </c>
      <c r="C159" s="81">
        <v>5</v>
      </c>
      <c r="D159" s="113">
        <v>0</v>
      </c>
      <c r="E159" s="98" t="s">
        <v>345</v>
      </c>
      <c r="F159" s="49">
        <f aca="true" t="shared" si="47" ref="F159:L159">SUM(F161)</f>
        <v>0</v>
      </c>
      <c r="G159" s="49">
        <f t="shared" si="47"/>
        <v>0</v>
      </c>
      <c r="H159" s="50">
        <f t="shared" si="47"/>
        <v>0</v>
      </c>
      <c r="I159" s="49">
        <f t="shared" si="47"/>
        <v>0</v>
      </c>
      <c r="J159" s="50">
        <f t="shared" si="47"/>
        <v>0</v>
      </c>
      <c r="K159" s="49">
        <f t="shared" si="47"/>
        <v>0</v>
      </c>
      <c r="L159" s="49">
        <f t="shared" si="47"/>
        <v>0</v>
      </c>
      <c r="N159" s="508">
        <f t="shared" si="40"/>
        <v>0</v>
      </c>
    </row>
    <row r="160" spans="1:14" s="144" customFormat="1" ht="25.5" customHeight="1">
      <c r="A160" s="112"/>
      <c r="B160" s="110"/>
      <c r="C160" s="81"/>
      <c r="D160" s="113"/>
      <c r="E160" s="98" t="s">
        <v>248</v>
      </c>
      <c r="F160" s="49"/>
      <c r="G160" s="49"/>
      <c r="H160" s="50"/>
      <c r="I160" s="49"/>
      <c r="J160" s="50"/>
      <c r="K160" s="49"/>
      <c r="L160" s="49"/>
      <c r="N160" s="508">
        <f t="shared" si="40"/>
        <v>0</v>
      </c>
    </row>
    <row r="161" spans="1:14" ht="25.5" customHeight="1" thickBot="1">
      <c r="A161" s="112">
        <v>2551</v>
      </c>
      <c r="B161" s="119" t="s">
        <v>692</v>
      </c>
      <c r="C161" s="81">
        <v>5</v>
      </c>
      <c r="D161" s="113">
        <v>1</v>
      </c>
      <c r="E161" s="98" t="s">
        <v>345</v>
      </c>
      <c r="F161" s="54">
        <f>SUM(G161:H161)</f>
        <v>0</v>
      </c>
      <c r="G161" s="54"/>
      <c r="H161" s="55"/>
      <c r="I161" s="54"/>
      <c r="J161" s="55"/>
      <c r="K161" s="54"/>
      <c r="L161" s="54"/>
      <c r="N161" s="508">
        <f t="shared" si="40"/>
        <v>0</v>
      </c>
    </row>
    <row r="162" spans="1:14" ht="25.5" customHeight="1">
      <c r="A162" s="112">
        <v>2560</v>
      </c>
      <c r="B162" s="119" t="s">
        <v>692</v>
      </c>
      <c r="C162" s="81">
        <v>6</v>
      </c>
      <c r="D162" s="113">
        <v>0</v>
      </c>
      <c r="E162" s="98" t="s">
        <v>346</v>
      </c>
      <c r="F162" s="49">
        <f aca="true" t="shared" si="48" ref="F162:L162">SUM(F164)</f>
        <v>9050</v>
      </c>
      <c r="G162" s="49">
        <f t="shared" si="48"/>
        <v>8050</v>
      </c>
      <c r="H162" s="50">
        <f t="shared" si="48"/>
        <v>1000</v>
      </c>
      <c r="I162" s="49">
        <f>SUM(I164)</f>
        <v>1912.5</v>
      </c>
      <c r="J162" s="50">
        <f t="shared" si="48"/>
        <v>3925</v>
      </c>
      <c r="K162" s="49">
        <f t="shared" si="48"/>
        <v>6487.5</v>
      </c>
      <c r="L162" s="49">
        <f t="shared" si="48"/>
        <v>9050</v>
      </c>
      <c r="N162" s="508">
        <f t="shared" si="40"/>
        <v>0</v>
      </c>
    </row>
    <row r="163" spans="1:14" s="144" customFormat="1" ht="25.5" customHeight="1" thickBot="1">
      <c r="A163" s="112"/>
      <c r="B163" s="110"/>
      <c r="C163" s="81"/>
      <c r="D163" s="113"/>
      <c r="E163" s="98" t="s">
        <v>248</v>
      </c>
      <c r="F163" s="49"/>
      <c r="G163" s="49"/>
      <c r="H163" s="50"/>
      <c r="I163" s="49"/>
      <c r="J163" s="50"/>
      <c r="K163" s="49"/>
      <c r="L163" s="49"/>
      <c r="N163" s="508">
        <f t="shared" si="40"/>
        <v>0</v>
      </c>
    </row>
    <row r="164" spans="1:14" ht="25.5" customHeight="1" thickBot="1">
      <c r="A164" s="112">
        <v>2561</v>
      </c>
      <c r="B164" s="119" t="s">
        <v>692</v>
      </c>
      <c r="C164" s="81">
        <v>6</v>
      </c>
      <c r="D164" s="113">
        <v>1</v>
      </c>
      <c r="E164" s="98" t="s">
        <v>346</v>
      </c>
      <c r="F164" s="54">
        <f>SUM(G164:H164)</f>
        <v>9050</v>
      </c>
      <c r="G164" s="62">
        <v>8050</v>
      </c>
      <c r="H164" s="62">
        <v>1000</v>
      </c>
      <c r="I164" s="121">
        <v>1912.5</v>
      </c>
      <c r="J164" s="122">
        <v>3925</v>
      </c>
      <c r="K164" s="123">
        <v>6487.5</v>
      </c>
      <c r="L164" s="122">
        <v>9050</v>
      </c>
      <c r="N164" s="508">
        <f t="shared" si="40"/>
        <v>0</v>
      </c>
    </row>
    <row r="165" spans="1:14" s="28" customFormat="1" ht="25.5" customHeight="1">
      <c r="A165" s="112">
        <v>2600</v>
      </c>
      <c r="B165" s="119" t="s">
        <v>693</v>
      </c>
      <c r="C165" s="81">
        <v>0</v>
      </c>
      <c r="D165" s="113">
        <v>0</v>
      </c>
      <c r="E165" s="98" t="s">
        <v>347</v>
      </c>
      <c r="F165" s="49">
        <f aca="true" t="shared" si="49" ref="F165:L165">SUM(F167,F170,F173,F176,F179,F182,)</f>
        <v>563402.4</v>
      </c>
      <c r="G165" s="49">
        <f t="shared" si="49"/>
        <v>124081.20000000001</v>
      </c>
      <c r="H165" s="50">
        <f t="shared" si="49"/>
        <v>439321.2</v>
      </c>
      <c r="I165" s="49">
        <f t="shared" si="49"/>
        <v>220492.7</v>
      </c>
      <c r="J165" s="50">
        <f t="shared" si="49"/>
        <v>392418.6</v>
      </c>
      <c r="K165" s="49">
        <f t="shared" si="49"/>
        <v>521561</v>
      </c>
      <c r="L165" s="49">
        <f t="shared" si="49"/>
        <v>563402.4</v>
      </c>
      <c r="N165" s="508">
        <f t="shared" si="40"/>
        <v>0</v>
      </c>
    </row>
    <row r="166" spans="1:14" ht="25.5" customHeight="1">
      <c r="A166" s="109"/>
      <c r="B166" s="110"/>
      <c r="C166" s="76"/>
      <c r="D166" s="111"/>
      <c r="E166" s="98" t="s">
        <v>142</v>
      </c>
      <c r="F166" s="65"/>
      <c r="G166" s="65"/>
      <c r="H166" s="66"/>
      <c r="I166" s="65"/>
      <c r="J166" s="66"/>
      <c r="K166" s="65"/>
      <c r="L166" s="65"/>
      <c r="N166" s="508">
        <f t="shared" si="40"/>
        <v>0</v>
      </c>
    </row>
    <row r="167" spans="1:14" ht="25.5" customHeight="1">
      <c r="A167" s="112">
        <v>2610</v>
      </c>
      <c r="B167" s="119" t="s">
        <v>693</v>
      </c>
      <c r="C167" s="81">
        <v>1</v>
      </c>
      <c r="D167" s="113">
        <v>0</v>
      </c>
      <c r="E167" s="98" t="s">
        <v>348</v>
      </c>
      <c r="F167" s="49">
        <f aca="true" t="shared" si="50" ref="F167:L167">SUM(F169)</f>
        <v>0</v>
      </c>
      <c r="G167" s="49">
        <f t="shared" si="50"/>
        <v>0</v>
      </c>
      <c r="H167" s="50">
        <f t="shared" si="50"/>
        <v>0</v>
      </c>
      <c r="I167" s="49">
        <f t="shared" si="50"/>
        <v>0</v>
      </c>
      <c r="J167" s="50">
        <f t="shared" si="50"/>
        <v>0</v>
      </c>
      <c r="K167" s="49">
        <f t="shared" si="50"/>
        <v>0</v>
      </c>
      <c r="L167" s="49">
        <f t="shared" si="50"/>
        <v>0</v>
      </c>
      <c r="N167" s="508">
        <f t="shared" si="40"/>
        <v>0</v>
      </c>
    </row>
    <row r="168" spans="1:14" s="144" customFormat="1" ht="25.5" customHeight="1">
      <c r="A168" s="112"/>
      <c r="B168" s="110"/>
      <c r="C168" s="81"/>
      <c r="D168" s="113"/>
      <c r="E168" s="98" t="s">
        <v>248</v>
      </c>
      <c r="F168" s="49"/>
      <c r="G168" s="49"/>
      <c r="H168" s="50"/>
      <c r="I168" s="49"/>
      <c r="J168" s="50"/>
      <c r="K168" s="49"/>
      <c r="L168" s="49"/>
      <c r="N168" s="508">
        <f t="shared" si="40"/>
        <v>0</v>
      </c>
    </row>
    <row r="169" spans="1:14" ht="25.5" customHeight="1" thickBot="1">
      <c r="A169" s="112">
        <v>2611</v>
      </c>
      <c r="B169" s="119" t="s">
        <v>693</v>
      </c>
      <c r="C169" s="81">
        <v>1</v>
      </c>
      <c r="D169" s="113">
        <v>1</v>
      </c>
      <c r="E169" s="98" t="s">
        <v>349</v>
      </c>
      <c r="F169" s="54">
        <f>SUM(G169:H169)</f>
        <v>0</v>
      </c>
      <c r="G169" s="62"/>
      <c r="H169" s="62"/>
      <c r="I169" s="62"/>
      <c r="J169" s="62"/>
      <c r="K169" s="62"/>
      <c r="L169" s="62"/>
      <c r="N169" s="508">
        <f t="shared" si="40"/>
        <v>0</v>
      </c>
    </row>
    <row r="170" spans="1:14" ht="25.5" customHeight="1">
      <c r="A170" s="112">
        <v>2620</v>
      </c>
      <c r="B170" s="119" t="s">
        <v>693</v>
      </c>
      <c r="C170" s="81">
        <v>2</v>
      </c>
      <c r="D170" s="113">
        <v>0</v>
      </c>
      <c r="E170" s="98" t="s">
        <v>350</v>
      </c>
      <c r="F170" s="49">
        <f aca="true" t="shared" si="51" ref="F170:L170">SUM(F172)</f>
        <v>0</v>
      </c>
      <c r="G170" s="49">
        <f t="shared" si="51"/>
        <v>0</v>
      </c>
      <c r="H170" s="50">
        <f t="shared" si="51"/>
        <v>0</v>
      </c>
      <c r="I170" s="49">
        <f t="shared" si="51"/>
        <v>0</v>
      </c>
      <c r="J170" s="50">
        <f t="shared" si="51"/>
        <v>0</v>
      </c>
      <c r="K170" s="49">
        <f t="shared" si="51"/>
        <v>0</v>
      </c>
      <c r="L170" s="49">
        <f t="shared" si="51"/>
        <v>0</v>
      </c>
      <c r="N170" s="508">
        <f t="shared" si="40"/>
        <v>0</v>
      </c>
    </row>
    <row r="171" spans="1:14" s="144" customFormat="1" ht="25.5" customHeight="1">
      <c r="A171" s="112"/>
      <c r="B171" s="110"/>
      <c r="C171" s="81"/>
      <c r="D171" s="113"/>
      <c r="E171" s="98" t="s">
        <v>248</v>
      </c>
      <c r="F171" s="49"/>
      <c r="G171" s="49"/>
      <c r="H171" s="50"/>
      <c r="I171" s="49"/>
      <c r="J171" s="50"/>
      <c r="K171" s="49"/>
      <c r="L171" s="49"/>
      <c r="N171" s="508">
        <f t="shared" si="40"/>
        <v>0</v>
      </c>
    </row>
    <row r="172" spans="1:14" ht="25.5" customHeight="1" thickBot="1">
      <c r="A172" s="112">
        <v>2621</v>
      </c>
      <c r="B172" s="119" t="s">
        <v>693</v>
      </c>
      <c r="C172" s="81">
        <v>2</v>
      </c>
      <c r="D172" s="113">
        <v>1</v>
      </c>
      <c r="E172" s="98" t="s">
        <v>350</v>
      </c>
      <c r="F172" s="54">
        <f>SUM(G172:H172)</f>
        <v>0</v>
      </c>
      <c r="G172" s="54"/>
      <c r="H172" s="55"/>
      <c r="I172" s="54"/>
      <c r="J172" s="55"/>
      <c r="K172" s="54"/>
      <c r="L172" s="54"/>
      <c r="N172" s="508">
        <f t="shared" si="40"/>
        <v>0</v>
      </c>
    </row>
    <row r="173" spans="1:14" ht="25.5" customHeight="1">
      <c r="A173" s="112">
        <v>2630</v>
      </c>
      <c r="B173" s="119" t="s">
        <v>693</v>
      </c>
      <c r="C173" s="81">
        <v>3</v>
      </c>
      <c r="D173" s="113">
        <v>0</v>
      </c>
      <c r="E173" s="98" t="s">
        <v>351</v>
      </c>
      <c r="F173" s="49">
        <f aca="true" t="shared" si="52" ref="F173:L173">SUM(F175)</f>
        <v>480147.8</v>
      </c>
      <c r="G173" s="49">
        <f t="shared" si="52"/>
        <v>40826.6</v>
      </c>
      <c r="H173" s="50">
        <f t="shared" si="52"/>
        <v>439321.2</v>
      </c>
      <c r="I173" s="50">
        <f t="shared" si="52"/>
        <v>198068.1</v>
      </c>
      <c r="J173" s="50">
        <f t="shared" si="52"/>
        <v>352278.6</v>
      </c>
      <c r="K173" s="50">
        <f t="shared" si="52"/>
        <v>461351</v>
      </c>
      <c r="L173" s="50">
        <f t="shared" si="52"/>
        <v>480147.8</v>
      </c>
      <c r="N173" s="508">
        <f t="shared" si="40"/>
        <v>0</v>
      </c>
    </row>
    <row r="174" spans="1:14" s="144" customFormat="1" ht="25.5" customHeight="1">
      <c r="A174" s="112"/>
      <c r="B174" s="110"/>
      <c r="C174" s="81"/>
      <c r="D174" s="113"/>
      <c r="E174" s="98" t="s">
        <v>248</v>
      </c>
      <c r="F174" s="49"/>
      <c r="G174" s="49"/>
      <c r="H174" s="50"/>
      <c r="I174" s="49"/>
      <c r="J174" s="50"/>
      <c r="K174" s="49"/>
      <c r="L174" s="49"/>
      <c r="N174" s="508">
        <f t="shared" si="40"/>
        <v>0</v>
      </c>
    </row>
    <row r="175" spans="1:14" ht="25.5" customHeight="1" thickBot="1">
      <c r="A175" s="112">
        <v>2631</v>
      </c>
      <c r="B175" s="119" t="s">
        <v>693</v>
      </c>
      <c r="C175" s="81">
        <v>3</v>
      </c>
      <c r="D175" s="113">
        <v>1</v>
      </c>
      <c r="E175" s="98" t="s">
        <v>352</v>
      </c>
      <c r="F175" s="54">
        <f>H175+G175</f>
        <v>480147.8</v>
      </c>
      <c r="G175" s="62">
        <v>40826.6</v>
      </c>
      <c r="H175" s="62">
        <v>439321.2</v>
      </c>
      <c r="I175" s="120">
        <v>198068.1</v>
      </c>
      <c r="J175" s="120">
        <v>352278.6</v>
      </c>
      <c r="K175" s="120">
        <v>461351</v>
      </c>
      <c r="L175" s="120">
        <v>480147.8</v>
      </c>
      <c r="N175" s="508">
        <f t="shared" si="40"/>
        <v>0</v>
      </c>
    </row>
    <row r="176" spans="1:14" ht="25.5" customHeight="1">
      <c r="A176" s="112">
        <v>2640</v>
      </c>
      <c r="B176" s="119" t="s">
        <v>693</v>
      </c>
      <c r="C176" s="81">
        <v>4</v>
      </c>
      <c r="D176" s="113">
        <v>0</v>
      </c>
      <c r="E176" s="98" t="s">
        <v>353</v>
      </c>
      <c r="F176" s="49">
        <f aca="true" t="shared" si="53" ref="F176:L176">SUM(F178)</f>
        <v>76734.6</v>
      </c>
      <c r="G176" s="49">
        <f t="shared" si="53"/>
        <v>76734.6</v>
      </c>
      <c r="H176" s="50">
        <f t="shared" si="53"/>
        <v>0</v>
      </c>
      <c r="I176" s="49">
        <f t="shared" si="53"/>
        <v>20944.6</v>
      </c>
      <c r="J176" s="50">
        <f t="shared" si="53"/>
        <v>37180</v>
      </c>
      <c r="K176" s="49">
        <f t="shared" si="53"/>
        <v>55770</v>
      </c>
      <c r="L176" s="49">
        <f t="shared" si="53"/>
        <v>76734.6</v>
      </c>
      <c r="N176" s="508">
        <f t="shared" si="40"/>
        <v>0</v>
      </c>
    </row>
    <row r="177" spans="1:14" s="144" customFormat="1" ht="25.5" customHeight="1">
      <c r="A177" s="112"/>
      <c r="B177" s="110"/>
      <c r="C177" s="81"/>
      <c r="D177" s="113"/>
      <c r="E177" s="98" t="s">
        <v>248</v>
      </c>
      <c r="F177" s="49"/>
      <c r="G177" s="49"/>
      <c r="H177" s="50"/>
      <c r="I177" s="49"/>
      <c r="J177" s="50"/>
      <c r="K177" s="49"/>
      <c r="L177" s="49"/>
      <c r="N177" s="508">
        <f t="shared" si="40"/>
        <v>0</v>
      </c>
    </row>
    <row r="178" spans="1:14" ht="25.5" customHeight="1" thickBot="1">
      <c r="A178" s="112">
        <v>2641</v>
      </c>
      <c r="B178" s="119" t="s">
        <v>693</v>
      </c>
      <c r="C178" s="81">
        <v>4</v>
      </c>
      <c r="D178" s="113">
        <v>1</v>
      </c>
      <c r="E178" s="98" t="s">
        <v>354</v>
      </c>
      <c r="F178" s="54">
        <v>76734.6</v>
      </c>
      <c r="G178" s="62">
        <v>76734.6</v>
      </c>
      <c r="H178" s="62">
        <v>0</v>
      </c>
      <c r="I178" s="120">
        <v>20944.6</v>
      </c>
      <c r="J178" s="120">
        <v>37180</v>
      </c>
      <c r="K178" s="120">
        <v>55770</v>
      </c>
      <c r="L178" s="120">
        <v>76734.6</v>
      </c>
      <c r="N178" s="508">
        <f t="shared" si="40"/>
        <v>0</v>
      </c>
    </row>
    <row r="179" spans="1:14" ht="25.5" customHeight="1">
      <c r="A179" s="112">
        <v>2650</v>
      </c>
      <c r="B179" s="119" t="s">
        <v>693</v>
      </c>
      <c r="C179" s="81">
        <v>5</v>
      </c>
      <c r="D179" s="113">
        <v>0</v>
      </c>
      <c r="E179" s="98" t="s">
        <v>355</v>
      </c>
      <c r="F179" s="49">
        <f aca="true" t="shared" si="54" ref="F179:L179">SUM(F181)</f>
        <v>0</v>
      </c>
      <c r="G179" s="49">
        <f t="shared" si="54"/>
        <v>0</v>
      </c>
      <c r="H179" s="50">
        <f t="shared" si="54"/>
        <v>0</v>
      </c>
      <c r="I179" s="49">
        <f t="shared" si="54"/>
        <v>0</v>
      </c>
      <c r="J179" s="50">
        <f t="shared" si="54"/>
        <v>0</v>
      </c>
      <c r="K179" s="49">
        <f t="shared" si="54"/>
        <v>0</v>
      </c>
      <c r="L179" s="49">
        <f t="shared" si="54"/>
        <v>0</v>
      </c>
      <c r="N179" s="508">
        <f t="shared" si="40"/>
        <v>0</v>
      </c>
    </row>
    <row r="180" spans="1:14" s="144" customFormat="1" ht="25.5" customHeight="1">
      <c r="A180" s="112"/>
      <c r="B180" s="110"/>
      <c r="C180" s="81"/>
      <c r="D180" s="113"/>
      <c r="E180" s="98" t="s">
        <v>248</v>
      </c>
      <c r="F180" s="49"/>
      <c r="G180" s="49"/>
      <c r="H180" s="50"/>
      <c r="I180" s="49"/>
      <c r="J180" s="50"/>
      <c r="K180" s="49"/>
      <c r="L180" s="49"/>
      <c r="N180" s="508">
        <f t="shared" si="40"/>
        <v>0</v>
      </c>
    </row>
    <row r="181" spans="1:14" ht="25.5" customHeight="1" thickBot="1">
      <c r="A181" s="112">
        <v>2651</v>
      </c>
      <c r="B181" s="119" t="s">
        <v>693</v>
      </c>
      <c r="C181" s="81">
        <v>5</v>
      </c>
      <c r="D181" s="113">
        <v>1</v>
      </c>
      <c r="E181" s="98" t="s">
        <v>355</v>
      </c>
      <c r="F181" s="54">
        <f>SUM(G181:H181)</f>
        <v>0</v>
      </c>
      <c r="G181" s="54"/>
      <c r="H181" s="55"/>
      <c r="I181" s="54"/>
      <c r="J181" s="55"/>
      <c r="K181" s="54"/>
      <c r="L181" s="54"/>
      <c r="N181" s="508">
        <f t="shared" si="40"/>
        <v>0</v>
      </c>
    </row>
    <row r="182" spans="1:14" ht="25.5" customHeight="1">
      <c r="A182" s="112">
        <v>2660</v>
      </c>
      <c r="B182" s="119" t="s">
        <v>693</v>
      </c>
      <c r="C182" s="81">
        <v>6</v>
      </c>
      <c r="D182" s="113">
        <v>0</v>
      </c>
      <c r="E182" s="98" t="s">
        <v>356</v>
      </c>
      <c r="F182" s="49">
        <f aca="true" t="shared" si="55" ref="F182:L182">SUM(F184)</f>
        <v>6520</v>
      </c>
      <c r="G182" s="49">
        <f t="shared" si="55"/>
        <v>6520</v>
      </c>
      <c r="H182" s="50">
        <f t="shared" si="55"/>
        <v>0</v>
      </c>
      <c r="I182" s="49">
        <f t="shared" si="55"/>
        <v>1480</v>
      </c>
      <c r="J182" s="50">
        <f t="shared" si="55"/>
        <v>2960</v>
      </c>
      <c r="K182" s="49">
        <f t="shared" si="55"/>
        <v>4440</v>
      </c>
      <c r="L182" s="49">
        <f t="shared" si="55"/>
        <v>6520</v>
      </c>
      <c r="N182" s="508">
        <f t="shared" si="40"/>
        <v>0</v>
      </c>
    </row>
    <row r="183" spans="1:14" s="144" customFormat="1" ht="25.5" customHeight="1">
      <c r="A183" s="112"/>
      <c r="B183" s="110"/>
      <c r="C183" s="81"/>
      <c r="D183" s="113"/>
      <c r="E183" s="98" t="s">
        <v>248</v>
      </c>
      <c r="F183" s="49"/>
      <c r="G183" s="49"/>
      <c r="H183" s="50"/>
      <c r="I183" s="49"/>
      <c r="J183" s="50"/>
      <c r="K183" s="49"/>
      <c r="L183" s="49"/>
      <c r="N183" s="508">
        <f t="shared" si="40"/>
        <v>0</v>
      </c>
    </row>
    <row r="184" spans="1:14" ht="25.5" customHeight="1" thickBot="1">
      <c r="A184" s="112">
        <v>2661</v>
      </c>
      <c r="B184" s="119" t="s">
        <v>693</v>
      </c>
      <c r="C184" s="81">
        <v>6</v>
      </c>
      <c r="D184" s="113">
        <v>1</v>
      </c>
      <c r="E184" s="98" t="s">
        <v>356</v>
      </c>
      <c r="F184" s="54">
        <f>SUM(G184:H184)</f>
        <v>6520</v>
      </c>
      <c r="G184" s="62">
        <v>6520</v>
      </c>
      <c r="H184" s="62">
        <v>0</v>
      </c>
      <c r="I184" s="69">
        <v>1480</v>
      </c>
      <c r="J184" s="69">
        <v>2960</v>
      </c>
      <c r="K184" s="69">
        <v>4440</v>
      </c>
      <c r="L184" s="69">
        <v>6520</v>
      </c>
      <c r="N184" s="508">
        <f t="shared" si="40"/>
        <v>0</v>
      </c>
    </row>
    <row r="185" spans="1:14" s="28" customFormat="1" ht="25.5" customHeight="1">
      <c r="A185" s="112">
        <v>2700</v>
      </c>
      <c r="B185" s="119" t="s">
        <v>694</v>
      </c>
      <c r="C185" s="81">
        <v>0</v>
      </c>
      <c r="D185" s="113">
        <v>0</v>
      </c>
      <c r="E185" s="98" t="s">
        <v>357</v>
      </c>
      <c r="F185" s="49">
        <f aca="true" t="shared" si="56" ref="F185:L185">SUM(F187,F192,F198,F204,F207,F210)</f>
        <v>0</v>
      </c>
      <c r="G185" s="49"/>
      <c r="H185" s="50">
        <f t="shared" si="56"/>
        <v>0</v>
      </c>
      <c r="I185" s="49">
        <f t="shared" si="56"/>
        <v>0</v>
      </c>
      <c r="J185" s="50">
        <f t="shared" si="56"/>
        <v>0</v>
      </c>
      <c r="K185" s="49">
        <f t="shared" si="56"/>
        <v>0</v>
      </c>
      <c r="L185" s="49">
        <f t="shared" si="56"/>
        <v>0</v>
      </c>
      <c r="N185" s="508">
        <f t="shared" si="40"/>
        <v>0</v>
      </c>
    </row>
    <row r="186" spans="1:14" ht="25.5" customHeight="1">
      <c r="A186" s="109"/>
      <c r="B186" s="110"/>
      <c r="C186" s="76"/>
      <c r="D186" s="111"/>
      <c r="E186" s="98" t="s">
        <v>142</v>
      </c>
      <c r="F186" s="65"/>
      <c r="G186" s="65"/>
      <c r="H186" s="66"/>
      <c r="I186" s="65"/>
      <c r="J186" s="66"/>
      <c r="K186" s="65"/>
      <c r="L186" s="65"/>
      <c r="N186" s="508">
        <f t="shared" si="40"/>
        <v>0</v>
      </c>
    </row>
    <row r="187" spans="1:14" ht="25.5" customHeight="1">
      <c r="A187" s="112">
        <v>2710</v>
      </c>
      <c r="B187" s="119" t="s">
        <v>694</v>
      </c>
      <c r="C187" s="81">
        <v>1</v>
      </c>
      <c r="D187" s="113">
        <v>0</v>
      </c>
      <c r="E187" s="98" t="s">
        <v>358</v>
      </c>
      <c r="F187" s="49">
        <f aca="true" t="shared" si="57" ref="F187:L187">SUM(F189:F191)</f>
        <v>0</v>
      </c>
      <c r="G187" s="49">
        <f t="shared" si="57"/>
        <v>0</v>
      </c>
      <c r="H187" s="50">
        <f t="shared" si="57"/>
        <v>0</v>
      </c>
      <c r="I187" s="49">
        <f t="shared" si="57"/>
        <v>0</v>
      </c>
      <c r="J187" s="50">
        <f t="shared" si="57"/>
        <v>0</v>
      </c>
      <c r="K187" s="49">
        <f t="shared" si="57"/>
        <v>0</v>
      </c>
      <c r="L187" s="49">
        <f t="shared" si="57"/>
        <v>0</v>
      </c>
      <c r="N187" s="508">
        <f t="shared" si="40"/>
        <v>0</v>
      </c>
    </row>
    <row r="188" spans="1:14" s="144" customFormat="1" ht="25.5" customHeight="1">
      <c r="A188" s="112"/>
      <c r="B188" s="110"/>
      <c r="C188" s="81"/>
      <c r="D188" s="113"/>
      <c r="E188" s="98" t="s">
        <v>248</v>
      </c>
      <c r="F188" s="49"/>
      <c r="G188" s="49"/>
      <c r="H188" s="50"/>
      <c r="I188" s="49"/>
      <c r="J188" s="50"/>
      <c r="K188" s="49"/>
      <c r="L188" s="49"/>
      <c r="N188" s="508">
        <f t="shared" si="40"/>
        <v>0</v>
      </c>
    </row>
    <row r="189" spans="1:14" ht="25.5" customHeight="1" thickBot="1">
      <c r="A189" s="112">
        <v>2711</v>
      </c>
      <c r="B189" s="119" t="s">
        <v>694</v>
      </c>
      <c r="C189" s="81">
        <v>1</v>
      </c>
      <c r="D189" s="113">
        <v>1</v>
      </c>
      <c r="E189" s="98" t="s">
        <v>359</v>
      </c>
      <c r="F189" s="54">
        <f>SUM(G189:H189)</f>
        <v>0</v>
      </c>
      <c r="G189" s="49"/>
      <c r="H189" s="50"/>
      <c r="I189" s="49"/>
      <c r="J189" s="50"/>
      <c r="K189" s="49"/>
      <c r="L189" s="49"/>
      <c r="N189" s="508">
        <f t="shared" si="40"/>
        <v>0</v>
      </c>
    </row>
    <row r="190" spans="1:14" ht="25.5" customHeight="1" thickBot="1">
      <c r="A190" s="112">
        <v>2712</v>
      </c>
      <c r="B190" s="119" t="s">
        <v>694</v>
      </c>
      <c r="C190" s="81">
        <v>1</v>
      </c>
      <c r="D190" s="113">
        <v>2</v>
      </c>
      <c r="E190" s="98" t="s">
        <v>360</v>
      </c>
      <c r="F190" s="54">
        <f>SUM(G190:H190)</f>
        <v>0</v>
      </c>
      <c r="G190" s="49"/>
      <c r="H190" s="50"/>
      <c r="I190" s="49"/>
      <c r="J190" s="50"/>
      <c r="K190" s="49"/>
      <c r="L190" s="49"/>
      <c r="N190" s="508">
        <f t="shared" si="40"/>
        <v>0</v>
      </c>
    </row>
    <row r="191" spans="1:14" ht="25.5" customHeight="1" thickBot="1">
      <c r="A191" s="112">
        <v>2713</v>
      </c>
      <c r="B191" s="119" t="s">
        <v>694</v>
      </c>
      <c r="C191" s="81">
        <v>1</v>
      </c>
      <c r="D191" s="113">
        <v>3</v>
      </c>
      <c r="E191" s="98" t="s">
        <v>361</v>
      </c>
      <c r="F191" s="54">
        <f>SUM(G191:H191)</f>
        <v>0</v>
      </c>
      <c r="G191" s="49"/>
      <c r="H191" s="50"/>
      <c r="I191" s="49"/>
      <c r="J191" s="50"/>
      <c r="K191" s="49"/>
      <c r="L191" s="49"/>
      <c r="N191" s="508">
        <f t="shared" si="40"/>
        <v>0</v>
      </c>
    </row>
    <row r="192" spans="1:14" ht="25.5" customHeight="1">
      <c r="A192" s="112">
        <v>2720</v>
      </c>
      <c r="B192" s="119" t="s">
        <v>694</v>
      </c>
      <c r="C192" s="81">
        <v>2</v>
      </c>
      <c r="D192" s="113">
        <v>0</v>
      </c>
      <c r="E192" s="98" t="s">
        <v>362</v>
      </c>
      <c r="F192" s="49">
        <f aca="true" t="shared" si="58" ref="F192:L192">SUM(F194:F197)</f>
        <v>0</v>
      </c>
      <c r="G192" s="49">
        <f t="shared" si="58"/>
        <v>0</v>
      </c>
      <c r="H192" s="50">
        <f t="shared" si="58"/>
        <v>0</v>
      </c>
      <c r="I192" s="49">
        <f t="shared" si="58"/>
        <v>0</v>
      </c>
      <c r="J192" s="50">
        <f t="shared" si="58"/>
        <v>0</v>
      </c>
      <c r="K192" s="49">
        <f t="shared" si="58"/>
        <v>0</v>
      </c>
      <c r="L192" s="49">
        <f t="shared" si="58"/>
        <v>0</v>
      </c>
      <c r="N192" s="508">
        <f t="shared" si="40"/>
        <v>0</v>
      </c>
    </row>
    <row r="193" spans="1:14" s="144" customFormat="1" ht="25.5" customHeight="1">
      <c r="A193" s="112"/>
      <c r="B193" s="110"/>
      <c r="C193" s="81"/>
      <c r="D193" s="113"/>
      <c r="E193" s="98" t="s">
        <v>248</v>
      </c>
      <c r="F193" s="49"/>
      <c r="G193" s="49"/>
      <c r="H193" s="50"/>
      <c r="I193" s="49"/>
      <c r="J193" s="50"/>
      <c r="K193" s="49"/>
      <c r="L193" s="49"/>
      <c r="N193" s="508">
        <f t="shared" si="40"/>
        <v>0</v>
      </c>
    </row>
    <row r="194" spans="1:14" ht="25.5" customHeight="1" thickBot="1">
      <c r="A194" s="112">
        <v>2721</v>
      </c>
      <c r="B194" s="119" t="s">
        <v>694</v>
      </c>
      <c r="C194" s="81">
        <v>2</v>
      </c>
      <c r="D194" s="113">
        <v>1</v>
      </c>
      <c r="E194" s="98" t="s">
        <v>363</v>
      </c>
      <c r="F194" s="54">
        <f>SUM(G194:H194)</f>
        <v>0</v>
      </c>
      <c r="G194" s="54"/>
      <c r="H194" s="55"/>
      <c r="I194" s="54"/>
      <c r="J194" s="55"/>
      <c r="K194" s="54"/>
      <c r="L194" s="54"/>
      <c r="N194" s="508">
        <f t="shared" si="40"/>
        <v>0</v>
      </c>
    </row>
    <row r="195" spans="1:14" ht="25.5" customHeight="1" thickBot="1">
      <c r="A195" s="112">
        <v>2722</v>
      </c>
      <c r="B195" s="119" t="s">
        <v>694</v>
      </c>
      <c r="C195" s="81">
        <v>2</v>
      </c>
      <c r="D195" s="113">
        <v>2</v>
      </c>
      <c r="E195" s="98" t="s">
        <v>364</v>
      </c>
      <c r="F195" s="54">
        <f>SUM(G195:H195)</f>
        <v>0</v>
      </c>
      <c r="G195" s="54"/>
      <c r="H195" s="55"/>
      <c r="I195" s="54"/>
      <c r="J195" s="55"/>
      <c r="K195" s="54"/>
      <c r="L195" s="54"/>
      <c r="N195" s="508">
        <f t="shared" si="40"/>
        <v>0</v>
      </c>
    </row>
    <row r="196" spans="1:14" ht="25.5" customHeight="1" thickBot="1">
      <c r="A196" s="112">
        <v>2723</v>
      </c>
      <c r="B196" s="119" t="s">
        <v>694</v>
      </c>
      <c r="C196" s="81">
        <v>2</v>
      </c>
      <c r="D196" s="113">
        <v>3</v>
      </c>
      <c r="E196" s="98" t="s">
        <v>365</v>
      </c>
      <c r="F196" s="54">
        <f>SUM(G196:H196)</f>
        <v>0</v>
      </c>
      <c r="G196" s="54"/>
      <c r="H196" s="55"/>
      <c r="I196" s="54"/>
      <c r="J196" s="55"/>
      <c r="K196" s="54"/>
      <c r="L196" s="54"/>
      <c r="N196" s="508">
        <f t="shared" si="40"/>
        <v>0</v>
      </c>
    </row>
    <row r="197" spans="1:14" ht="25.5" customHeight="1" thickBot="1">
      <c r="A197" s="112">
        <v>2724</v>
      </c>
      <c r="B197" s="119" t="s">
        <v>694</v>
      </c>
      <c r="C197" s="81">
        <v>2</v>
      </c>
      <c r="D197" s="113">
        <v>4</v>
      </c>
      <c r="E197" s="98" t="s">
        <v>366</v>
      </c>
      <c r="F197" s="54">
        <f>SUM(G197:H197)</f>
        <v>0</v>
      </c>
      <c r="G197" s="54"/>
      <c r="H197" s="55"/>
      <c r="I197" s="54"/>
      <c r="J197" s="55"/>
      <c r="K197" s="54"/>
      <c r="L197" s="54"/>
      <c r="N197" s="508">
        <f t="shared" si="40"/>
        <v>0</v>
      </c>
    </row>
    <row r="198" spans="1:14" ht="25.5" customHeight="1">
      <c r="A198" s="112">
        <v>2730</v>
      </c>
      <c r="B198" s="119" t="s">
        <v>694</v>
      </c>
      <c r="C198" s="81">
        <v>3</v>
      </c>
      <c r="D198" s="113">
        <v>0</v>
      </c>
      <c r="E198" s="98" t="s">
        <v>367</v>
      </c>
      <c r="F198" s="49">
        <f aca="true" t="shared" si="59" ref="F198:L198">SUM(F200:F203)</f>
        <v>0</v>
      </c>
      <c r="G198" s="49">
        <f t="shared" si="59"/>
        <v>0</v>
      </c>
      <c r="H198" s="50">
        <f t="shared" si="59"/>
        <v>0</v>
      </c>
      <c r="I198" s="49">
        <f t="shared" si="59"/>
        <v>0</v>
      </c>
      <c r="J198" s="50">
        <f t="shared" si="59"/>
        <v>0</v>
      </c>
      <c r="K198" s="49">
        <f t="shared" si="59"/>
        <v>0</v>
      </c>
      <c r="L198" s="49">
        <f t="shared" si="59"/>
        <v>0</v>
      </c>
      <c r="N198" s="508">
        <f t="shared" si="40"/>
        <v>0</v>
      </c>
    </row>
    <row r="199" spans="1:14" s="144" customFormat="1" ht="25.5" customHeight="1">
      <c r="A199" s="112"/>
      <c r="B199" s="110"/>
      <c r="C199" s="81"/>
      <c r="D199" s="113"/>
      <c r="E199" s="98" t="s">
        <v>248</v>
      </c>
      <c r="F199" s="49"/>
      <c r="G199" s="49"/>
      <c r="H199" s="50"/>
      <c r="I199" s="49"/>
      <c r="J199" s="50"/>
      <c r="K199" s="49"/>
      <c r="L199" s="49"/>
      <c r="N199" s="508">
        <f t="shared" si="40"/>
        <v>0</v>
      </c>
    </row>
    <row r="200" spans="1:14" ht="25.5" customHeight="1" thickBot="1">
      <c r="A200" s="112">
        <v>2731</v>
      </c>
      <c r="B200" s="119" t="s">
        <v>694</v>
      </c>
      <c r="C200" s="81">
        <v>3</v>
      </c>
      <c r="D200" s="113">
        <v>1</v>
      </c>
      <c r="E200" s="98" t="s">
        <v>368</v>
      </c>
      <c r="F200" s="54">
        <f>SUM(G200:H200)</f>
        <v>0</v>
      </c>
      <c r="G200" s="54"/>
      <c r="H200" s="55"/>
      <c r="I200" s="54"/>
      <c r="J200" s="55"/>
      <c r="K200" s="54"/>
      <c r="L200" s="54"/>
      <c r="N200" s="508">
        <f t="shared" si="40"/>
        <v>0</v>
      </c>
    </row>
    <row r="201" spans="1:14" ht="25.5" customHeight="1" thickBot="1">
      <c r="A201" s="112">
        <v>2732</v>
      </c>
      <c r="B201" s="119" t="s">
        <v>694</v>
      </c>
      <c r="C201" s="81">
        <v>3</v>
      </c>
      <c r="D201" s="113">
        <v>2</v>
      </c>
      <c r="E201" s="98" t="s">
        <v>369</v>
      </c>
      <c r="F201" s="54">
        <f>SUM(G201:H201)</f>
        <v>0</v>
      </c>
      <c r="G201" s="54"/>
      <c r="H201" s="55"/>
      <c r="I201" s="54"/>
      <c r="J201" s="55"/>
      <c r="K201" s="54"/>
      <c r="L201" s="54"/>
      <c r="N201" s="508">
        <f aca="true" t="shared" si="60" ref="N201:N264">F201-L201</f>
        <v>0</v>
      </c>
    </row>
    <row r="202" spans="1:14" ht="25.5" customHeight="1" thickBot="1">
      <c r="A202" s="112">
        <v>2733</v>
      </c>
      <c r="B202" s="119" t="s">
        <v>694</v>
      </c>
      <c r="C202" s="81">
        <v>3</v>
      </c>
      <c r="D202" s="113">
        <v>3</v>
      </c>
      <c r="E202" s="98" t="s">
        <v>370</v>
      </c>
      <c r="F202" s="54">
        <f>SUM(G202:H202)</f>
        <v>0</v>
      </c>
      <c r="G202" s="54"/>
      <c r="H202" s="55"/>
      <c r="I202" s="54"/>
      <c r="J202" s="55"/>
      <c r="K202" s="54"/>
      <c r="L202" s="54"/>
      <c r="N202" s="508">
        <f t="shared" si="60"/>
        <v>0</v>
      </c>
    </row>
    <row r="203" spans="1:14" ht="25.5" customHeight="1" thickBot="1">
      <c r="A203" s="112">
        <v>2734</v>
      </c>
      <c r="B203" s="119" t="s">
        <v>694</v>
      </c>
      <c r="C203" s="81">
        <v>3</v>
      </c>
      <c r="D203" s="113">
        <v>4</v>
      </c>
      <c r="E203" s="98" t="s">
        <v>371</v>
      </c>
      <c r="F203" s="54">
        <f>SUM(G203:H203)</f>
        <v>0</v>
      </c>
      <c r="G203" s="54"/>
      <c r="H203" s="55"/>
      <c r="I203" s="54"/>
      <c r="J203" s="55"/>
      <c r="K203" s="54"/>
      <c r="L203" s="54"/>
      <c r="N203" s="508">
        <f t="shared" si="60"/>
        <v>0</v>
      </c>
    </row>
    <row r="204" spans="1:14" ht="25.5" customHeight="1">
      <c r="A204" s="112">
        <v>2740</v>
      </c>
      <c r="B204" s="119" t="s">
        <v>694</v>
      </c>
      <c r="C204" s="81">
        <v>4</v>
      </c>
      <c r="D204" s="113">
        <v>0</v>
      </c>
      <c r="E204" s="98" t="s">
        <v>372</v>
      </c>
      <c r="F204" s="49">
        <f aca="true" t="shared" si="61" ref="F204:L204">SUM(F206)</f>
        <v>0</v>
      </c>
      <c r="G204" s="49">
        <f t="shared" si="61"/>
        <v>0</v>
      </c>
      <c r="H204" s="50">
        <f t="shared" si="61"/>
        <v>0</v>
      </c>
      <c r="I204" s="49">
        <f t="shared" si="61"/>
        <v>0</v>
      </c>
      <c r="J204" s="50">
        <f t="shared" si="61"/>
        <v>0</v>
      </c>
      <c r="K204" s="49">
        <f t="shared" si="61"/>
        <v>0</v>
      </c>
      <c r="L204" s="49">
        <f t="shared" si="61"/>
        <v>0</v>
      </c>
      <c r="N204" s="508">
        <f t="shared" si="60"/>
        <v>0</v>
      </c>
    </row>
    <row r="205" spans="1:14" s="144" customFormat="1" ht="25.5" customHeight="1">
      <c r="A205" s="112"/>
      <c r="B205" s="110"/>
      <c r="C205" s="81"/>
      <c r="D205" s="113"/>
      <c r="E205" s="98" t="s">
        <v>248</v>
      </c>
      <c r="F205" s="49"/>
      <c r="G205" s="49"/>
      <c r="H205" s="50"/>
      <c r="I205" s="49"/>
      <c r="J205" s="50"/>
      <c r="K205" s="49"/>
      <c r="L205" s="49"/>
      <c r="N205" s="508">
        <f t="shared" si="60"/>
        <v>0</v>
      </c>
    </row>
    <row r="206" spans="1:14" ht="25.5" customHeight="1" thickBot="1">
      <c r="A206" s="112">
        <v>2741</v>
      </c>
      <c r="B206" s="119" t="s">
        <v>694</v>
      </c>
      <c r="C206" s="81">
        <v>4</v>
      </c>
      <c r="D206" s="113">
        <v>1</v>
      </c>
      <c r="E206" s="98" t="s">
        <v>372</v>
      </c>
      <c r="F206" s="54">
        <f>SUM(G206:H206)</f>
        <v>0</v>
      </c>
      <c r="G206" s="54"/>
      <c r="H206" s="55"/>
      <c r="I206" s="54"/>
      <c r="J206" s="55"/>
      <c r="K206" s="54"/>
      <c r="L206" s="54"/>
      <c r="N206" s="508">
        <f t="shared" si="60"/>
        <v>0</v>
      </c>
    </row>
    <row r="207" spans="1:14" ht="25.5" customHeight="1">
      <c r="A207" s="112">
        <v>2750</v>
      </c>
      <c r="B207" s="119" t="s">
        <v>694</v>
      </c>
      <c r="C207" s="81">
        <v>5</v>
      </c>
      <c r="D207" s="113">
        <v>0</v>
      </c>
      <c r="E207" s="98" t="s">
        <v>373</v>
      </c>
      <c r="F207" s="49">
        <f aca="true" t="shared" si="62" ref="F207:L207">SUM(F209)</f>
        <v>0</v>
      </c>
      <c r="G207" s="49">
        <f t="shared" si="62"/>
        <v>0</v>
      </c>
      <c r="H207" s="50">
        <f t="shared" si="62"/>
        <v>0</v>
      </c>
      <c r="I207" s="49">
        <f t="shared" si="62"/>
        <v>0</v>
      </c>
      <c r="J207" s="50">
        <f t="shared" si="62"/>
        <v>0</v>
      </c>
      <c r="K207" s="49">
        <f t="shared" si="62"/>
        <v>0</v>
      </c>
      <c r="L207" s="49">
        <f t="shared" si="62"/>
        <v>0</v>
      </c>
      <c r="N207" s="508">
        <f t="shared" si="60"/>
        <v>0</v>
      </c>
    </row>
    <row r="208" spans="1:14" s="144" customFormat="1" ht="25.5" customHeight="1">
      <c r="A208" s="112"/>
      <c r="B208" s="110"/>
      <c r="C208" s="81"/>
      <c r="D208" s="113"/>
      <c r="E208" s="98" t="s">
        <v>248</v>
      </c>
      <c r="F208" s="49"/>
      <c r="G208" s="49"/>
      <c r="H208" s="50"/>
      <c r="I208" s="49"/>
      <c r="J208" s="50"/>
      <c r="K208" s="49"/>
      <c r="L208" s="49"/>
      <c r="N208" s="508">
        <f t="shared" si="60"/>
        <v>0</v>
      </c>
    </row>
    <row r="209" spans="1:14" ht="25.5" customHeight="1" thickBot="1">
      <c r="A209" s="112">
        <v>2751</v>
      </c>
      <c r="B209" s="119" t="s">
        <v>694</v>
      </c>
      <c r="C209" s="81">
        <v>5</v>
      </c>
      <c r="D209" s="113">
        <v>1</v>
      </c>
      <c r="E209" s="98" t="s">
        <v>373</v>
      </c>
      <c r="F209" s="54">
        <f>SUM(G209:H209)</f>
        <v>0</v>
      </c>
      <c r="G209" s="54"/>
      <c r="H209" s="55"/>
      <c r="I209" s="54"/>
      <c r="J209" s="55"/>
      <c r="K209" s="54"/>
      <c r="L209" s="54"/>
      <c r="N209" s="508">
        <f t="shared" si="60"/>
        <v>0</v>
      </c>
    </row>
    <row r="210" spans="1:14" ht="25.5" customHeight="1">
      <c r="A210" s="112">
        <v>2760</v>
      </c>
      <c r="B210" s="119" t="s">
        <v>694</v>
      </c>
      <c r="C210" s="81">
        <v>6</v>
      </c>
      <c r="D210" s="113">
        <v>0</v>
      </c>
      <c r="E210" s="98" t="s">
        <v>374</v>
      </c>
      <c r="F210" s="49">
        <f aca="true" t="shared" si="63" ref="F210:L210">SUM(F212:F213)</f>
        <v>0</v>
      </c>
      <c r="G210" s="49">
        <f t="shared" si="63"/>
        <v>0</v>
      </c>
      <c r="H210" s="50">
        <f t="shared" si="63"/>
        <v>0</v>
      </c>
      <c r="I210" s="49">
        <f t="shared" si="63"/>
        <v>0</v>
      </c>
      <c r="J210" s="50">
        <f t="shared" si="63"/>
        <v>0</v>
      </c>
      <c r="K210" s="49">
        <f t="shared" si="63"/>
        <v>0</v>
      </c>
      <c r="L210" s="49">
        <f t="shared" si="63"/>
        <v>0</v>
      </c>
      <c r="N210" s="508">
        <f t="shared" si="60"/>
        <v>0</v>
      </c>
    </row>
    <row r="211" spans="1:14" s="144" customFormat="1" ht="25.5" customHeight="1">
      <c r="A211" s="112"/>
      <c r="B211" s="110"/>
      <c r="C211" s="81"/>
      <c r="D211" s="113"/>
      <c r="E211" s="98" t="s">
        <v>248</v>
      </c>
      <c r="F211" s="49"/>
      <c r="G211" s="49"/>
      <c r="H211" s="50"/>
      <c r="I211" s="49"/>
      <c r="J211" s="50"/>
      <c r="K211" s="49"/>
      <c r="L211" s="49"/>
      <c r="N211" s="508">
        <f t="shared" si="60"/>
        <v>0</v>
      </c>
    </row>
    <row r="212" spans="1:14" ht="25.5" customHeight="1" thickBot="1">
      <c r="A212" s="112">
        <v>2761</v>
      </c>
      <c r="B212" s="119" t="s">
        <v>694</v>
      </c>
      <c r="C212" s="81">
        <v>6</v>
      </c>
      <c r="D212" s="113">
        <v>1</v>
      </c>
      <c r="E212" s="98" t="s">
        <v>375</v>
      </c>
      <c r="F212" s="54">
        <f>SUM(G212:H212)</f>
        <v>0</v>
      </c>
      <c r="G212" s="54"/>
      <c r="H212" s="55"/>
      <c r="I212" s="54"/>
      <c r="J212" s="55"/>
      <c r="K212" s="54"/>
      <c r="L212" s="54"/>
      <c r="N212" s="508">
        <f t="shared" si="60"/>
        <v>0</v>
      </c>
    </row>
    <row r="213" spans="1:14" ht="25.5" customHeight="1" thickBot="1">
      <c r="A213" s="112">
        <v>2762</v>
      </c>
      <c r="B213" s="119" t="s">
        <v>694</v>
      </c>
      <c r="C213" s="81">
        <v>6</v>
      </c>
      <c r="D213" s="113">
        <v>2</v>
      </c>
      <c r="E213" s="98" t="s">
        <v>374</v>
      </c>
      <c r="F213" s="54">
        <f>SUM(G213:H213)</f>
        <v>0</v>
      </c>
      <c r="G213" s="54"/>
      <c r="H213" s="55"/>
      <c r="I213" s="54"/>
      <c r="J213" s="55"/>
      <c r="K213" s="54"/>
      <c r="L213" s="54"/>
      <c r="N213" s="508">
        <f t="shared" si="60"/>
        <v>0</v>
      </c>
    </row>
    <row r="214" spans="1:14" s="28" customFormat="1" ht="25.5" customHeight="1">
      <c r="A214" s="112">
        <v>2800</v>
      </c>
      <c r="B214" s="119" t="s">
        <v>695</v>
      </c>
      <c r="C214" s="81">
        <v>0</v>
      </c>
      <c r="D214" s="113">
        <v>0</v>
      </c>
      <c r="E214" s="98" t="s">
        <v>376</v>
      </c>
      <c r="F214" s="49">
        <f aca="true" t="shared" si="64" ref="F214:L214">SUM(F216,F219,F228,F234,F239,F242)</f>
        <v>50973.5</v>
      </c>
      <c r="G214" s="49">
        <f t="shared" si="64"/>
        <v>50973.5</v>
      </c>
      <c r="H214" s="50">
        <f t="shared" si="64"/>
        <v>0</v>
      </c>
      <c r="I214" s="49">
        <f t="shared" si="64"/>
        <v>9556</v>
      </c>
      <c r="J214" s="50">
        <f t="shared" si="64"/>
        <v>26125</v>
      </c>
      <c r="K214" s="49">
        <f t="shared" si="64"/>
        <v>39527.5</v>
      </c>
      <c r="L214" s="49">
        <f t="shared" si="64"/>
        <v>50973.5</v>
      </c>
      <c r="N214" s="508">
        <f t="shared" si="60"/>
        <v>0</v>
      </c>
    </row>
    <row r="215" spans="1:14" ht="25.5" customHeight="1">
      <c r="A215" s="109"/>
      <c r="B215" s="110"/>
      <c r="C215" s="76"/>
      <c r="D215" s="111"/>
      <c r="E215" s="98" t="s">
        <v>142</v>
      </c>
      <c r="F215" s="65"/>
      <c r="G215" s="65"/>
      <c r="H215" s="66"/>
      <c r="I215" s="65"/>
      <c r="J215" s="66"/>
      <c r="K215" s="65"/>
      <c r="L215" s="65"/>
      <c r="N215" s="508">
        <f t="shared" si="60"/>
        <v>0</v>
      </c>
    </row>
    <row r="216" spans="1:14" ht="25.5" customHeight="1">
      <c r="A216" s="112">
        <v>2810</v>
      </c>
      <c r="B216" s="119" t="s">
        <v>695</v>
      </c>
      <c r="C216" s="81">
        <v>1</v>
      </c>
      <c r="D216" s="113">
        <v>0</v>
      </c>
      <c r="E216" s="98" t="s">
        <v>377</v>
      </c>
      <c r="F216" s="49">
        <f aca="true" t="shared" si="65" ref="F216:L216">SUM(F218)</f>
        <v>0</v>
      </c>
      <c r="G216" s="49">
        <f t="shared" si="65"/>
        <v>0</v>
      </c>
      <c r="H216" s="50">
        <f t="shared" si="65"/>
        <v>0</v>
      </c>
      <c r="I216" s="49">
        <f t="shared" si="65"/>
        <v>0</v>
      </c>
      <c r="J216" s="50">
        <f t="shared" si="65"/>
        <v>0</v>
      </c>
      <c r="K216" s="49">
        <f t="shared" si="65"/>
        <v>0</v>
      </c>
      <c r="L216" s="49">
        <f t="shared" si="65"/>
        <v>0</v>
      </c>
      <c r="N216" s="508">
        <f t="shared" si="60"/>
        <v>0</v>
      </c>
    </row>
    <row r="217" spans="1:14" s="144" customFormat="1" ht="25.5" customHeight="1">
      <c r="A217" s="112"/>
      <c r="B217" s="110"/>
      <c r="C217" s="81"/>
      <c r="D217" s="113"/>
      <c r="E217" s="98" t="s">
        <v>248</v>
      </c>
      <c r="F217" s="49"/>
      <c r="G217" s="49"/>
      <c r="H217" s="50"/>
      <c r="I217" s="49"/>
      <c r="J217" s="50"/>
      <c r="K217" s="49"/>
      <c r="L217" s="49"/>
      <c r="N217" s="508">
        <f t="shared" si="60"/>
        <v>0</v>
      </c>
    </row>
    <row r="218" spans="1:14" ht="25.5" customHeight="1" thickBot="1">
      <c r="A218" s="112">
        <v>2811</v>
      </c>
      <c r="B218" s="119" t="s">
        <v>695</v>
      </c>
      <c r="C218" s="81">
        <v>1</v>
      </c>
      <c r="D218" s="113">
        <v>1</v>
      </c>
      <c r="E218" s="98" t="s">
        <v>377</v>
      </c>
      <c r="F218" s="54">
        <f>SUM(G218:H218)</f>
        <v>0</v>
      </c>
      <c r="G218" s="54"/>
      <c r="H218" s="54"/>
      <c r="I218" s="54"/>
      <c r="J218" s="54"/>
      <c r="K218" s="54"/>
      <c r="L218" s="54"/>
      <c r="N218" s="508">
        <f t="shared" si="60"/>
        <v>0</v>
      </c>
    </row>
    <row r="219" spans="1:14" ht="25.5" customHeight="1">
      <c r="A219" s="112">
        <v>2820</v>
      </c>
      <c r="B219" s="119" t="s">
        <v>695</v>
      </c>
      <c r="C219" s="81">
        <v>2</v>
      </c>
      <c r="D219" s="113">
        <v>0</v>
      </c>
      <c r="E219" s="98" t="s">
        <v>378</v>
      </c>
      <c r="F219" s="49">
        <f>F221+F222+F223+F224</f>
        <v>50973.5</v>
      </c>
      <c r="G219" s="49">
        <f aca="true" t="shared" si="66" ref="G219:L219">SUM(G221,G222,G223,G224,G225,G226,G227)</f>
        <v>50973.5</v>
      </c>
      <c r="H219" s="49">
        <f t="shared" si="66"/>
        <v>0</v>
      </c>
      <c r="I219" s="49">
        <f t="shared" si="66"/>
        <v>9556</v>
      </c>
      <c r="J219" s="49">
        <f t="shared" si="66"/>
        <v>26125</v>
      </c>
      <c r="K219" s="49">
        <f t="shared" si="66"/>
        <v>39527.5</v>
      </c>
      <c r="L219" s="49">
        <f t="shared" si="66"/>
        <v>50973.5</v>
      </c>
      <c r="N219" s="508">
        <f t="shared" si="60"/>
        <v>0</v>
      </c>
    </row>
    <row r="220" spans="1:14" s="144" customFormat="1" ht="25.5" customHeight="1">
      <c r="A220" s="112"/>
      <c r="B220" s="110"/>
      <c r="C220" s="81"/>
      <c r="D220" s="113"/>
      <c r="E220" s="98" t="s">
        <v>248</v>
      </c>
      <c r="F220" s="49"/>
      <c r="G220" s="49"/>
      <c r="H220" s="50"/>
      <c r="I220" s="49"/>
      <c r="J220" s="50"/>
      <c r="K220" s="49"/>
      <c r="L220" s="49"/>
      <c r="N220" s="508">
        <f t="shared" si="60"/>
        <v>0</v>
      </c>
    </row>
    <row r="221" spans="1:14" ht="25.5" customHeight="1" thickBot="1">
      <c r="A221" s="112">
        <v>2821</v>
      </c>
      <c r="B221" s="119" t="s">
        <v>695</v>
      </c>
      <c r="C221" s="81">
        <v>2</v>
      </c>
      <c r="D221" s="113">
        <v>1</v>
      </c>
      <c r="E221" s="98" t="s">
        <v>379</v>
      </c>
      <c r="F221" s="54">
        <v>43973.5</v>
      </c>
      <c r="G221" s="54">
        <v>43973.5</v>
      </c>
      <c r="H221" s="54"/>
      <c r="I221" s="54">
        <v>7806</v>
      </c>
      <c r="J221" s="54">
        <v>22625</v>
      </c>
      <c r="K221" s="54">
        <v>34277.5</v>
      </c>
      <c r="L221" s="54">
        <v>43973.5</v>
      </c>
      <c r="N221" s="508">
        <f t="shared" si="60"/>
        <v>0</v>
      </c>
    </row>
    <row r="222" spans="1:14" ht="25.5" customHeight="1" thickBot="1">
      <c r="A222" s="112">
        <v>2822</v>
      </c>
      <c r="B222" s="119" t="s">
        <v>695</v>
      </c>
      <c r="C222" s="81">
        <v>2</v>
      </c>
      <c r="D222" s="113">
        <v>2</v>
      </c>
      <c r="E222" s="98" t="s">
        <v>380</v>
      </c>
      <c r="F222" s="54">
        <f aca="true" t="shared" si="67" ref="F222:F227">SUM(G222:H222)</f>
        <v>0</v>
      </c>
      <c r="G222" s="49"/>
      <c r="H222" s="49"/>
      <c r="I222" s="49"/>
      <c r="J222" s="49"/>
      <c r="K222" s="49"/>
      <c r="L222" s="49"/>
      <c r="N222" s="508">
        <f t="shared" si="60"/>
        <v>0</v>
      </c>
    </row>
    <row r="223" spans="1:14" ht="25.5" customHeight="1" thickBot="1">
      <c r="A223" s="112">
        <v>2823</v>
      </c>
      <c r="B223" s="119" t="s">
        <v>695</v>
      </c>
      <c r="C223" s="81">
        <v>2</v>
      </c>
      <c r="D223" s="113">
        <v>3</v>
      </c>
      <c r="E223" s="98" t="s">
        <v>381</v>
      </c>
      <c r="F223" s="54">
        <f>SUM(G223:H223)</f>
        <v>0</v>
      </c>
      <c r="G223" s="54"/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N223" s="508">
        <f t="shared" si="60"/>
        <v>0</v>
      </c>
    </row>
    <row r="224" spans="1:14" ht="25.5" customHeight="1" thickBot="1">
      <c r="A224" s="112">
        <v>2824</v>
      </c>
      <c r="B224" s="119" t="s">
        <v>695</v>
      </c>
      <c r="C224" s="81">
        <v>2</v>
      </c>
      <c r="D224" s="113">
        <v>4</v>
      </c>
      <c r="E224" s="98" t="s">
        <v>382</v>
      </c>
      <c r="F224" s="54">
        <f t="shared" si="67"/>
        <v>7000</v>
      </c>
      <c r="G224" s="49">
        <v>7000</v>
      </c>
      <c r="H224" s="49"/>
      <c r="I224" s="69">
        <v>1750</v>
      </c>
      <c r="J224" s="69">
        <v>3500</v>
      </c>
      <c r="K224" s="69">
        <v>5250</v>
      </c>
      <c r="L224" s="69">
        <v>7000</v>
      </c>
      <c r="N224" s="508">
        <f t="shared" si="60"/>
        <v>0</v>
      </c>
    </row>
    <row r="225" spans="1:14" ht="25.5" customHeight="1" thickBot="1">
      <c r="A225" s="112">
        <v>2825</v>
      </c>
      <c r="B225" s="119" t="s">
        <v>695</v>
      </c>
      <c r="C225" s="81">
        <v>2</v>
      </c>
      <c r="D225" s="113">
        <v>5</v>
      </c>
      <c r="E225" s="98" t="s">
        <v>383</v>
      </c>
      <c r="F225" s="54">
        <f t="shared" si="67"/>
        <v>0</v>
      </c>
      <c r="G225" s="49"/>
      <c r="H225" s="49"/>
      <c r="I225" s="49"/>
      <c r="J225" s="49"/>
      <c r="K225" s="49"/>
      <c r="L225" s="49"/>
      <c r="N225" s="508">
        <f t="shared" si="60"/>
        <v>0</v>
      </c>
    </row>
    <row r="226" spans="1:14" ht="25.5" customHeight="1" thickBot="1">
      <c r="A226" s="112">
        <v>2826</v>
      </c>
      <c r="B226" s="119" t="s">
        <v>695</v>
      </c>
      <c r="C226" s="81">
        <v>2</v>
      </c>
      <c r="D226" s="113">
        <v>6</v>
      </c>
      <c r="E226" s="98" t="s">
        <v>384</v>
      </c>
      <c r="F226" s="54">
        <f t="shared" si="67"/>
        <v>0</v>
      </c>
      <c r="G226" s="49"/>
      <c r="H226" s="50"/>
      <c r="I226" s="49"/>
      <c r="J226" s="50"/>
      <c r="K226" s="49"/>
      <c r="L226" s="49"/>
      <c r="N226" s="508">
        <f t="shared" si="60"/>
        <v>0</v>
      </c>
    </row>
    <row r="227" spans="1:14" ht="25.5" customHeight="1" thickBot="1">
      <c r="A227" s="112">
        <v>2827</v>
      </c>
      <c r="B227" s="119" t="s">
        <v>695</v>
      </c>
      <c r="C227" s="81">
        <v>2</v>
      </c>
      <c r="D227" s="113">
        <v>7</v>
      </c>
      <c r="E227" s="98" t="s">
        <v>385</v>
      </c>
      <c r="F227" s="54">
        <f t="shared" si="67"/>
        <v>0</v>
      </c>
      <c r="G227" s="49"/>
      <c r="H227" s="49"/>
      <c r="I227" s="49"/>
      <c r="J227" s="49"/>
      <c r="K227" s="49"/>
      <c r="L227" s="49"/>
      <c r="N227" s="508">
        <f t="shared" si="60"/>
        <v>0</v>
      </c>
    </row>
    <row r="228" spans="1:14" ht="25.5" customHeight="1">
      <c r="A228" s="112">
        <v>2830</v>
      </c>
      <c r="B228" s="119" t="s">
        <v>695</v>
      </c>
      <c r="C228" s="81">
        <v>3</v>
      </c>
      <c r="D228" s="113">
        <v>0</v>
      </c>
      <c r="E228" s="98" t="s">
        <v>386</v>
      </c>
      <c r="F228" s="49">
        <f aca="true" t="shared" si="68" ref="F228:L228">SUM(F230:F231)</f>
        <v>0</v>
      </c>
      <c r="G228" s="49">
        <f t="shared" si="68"/>
        <v>0</v>
      </c>
      <c r="H228" s="49">
        <f t="shared" si="68"/>
        <v>0</v>
      </c>
      <c r="I228" s="49">
        <f t="shared" si="68"/>
        <v>0</v>
      </c>
      <c r="J228" s="49">
        <f t="shared" si="68"/>
        <v>0</v>
      </c>
      <c r="K228" s="49">
        <f t="shared" si="68"/>
        <v>0</v>
      </c>
      <c r="L228" s="49">
        <f t="shared" si="68"/>
        <v>0</v>
      </c>
      <c r="N228" s="508">
        <f t="shared" si="60"/>
        <v>0</v>
      </c>
    </row>
    <row r="229" spans="1:14" s="144" customFormat="1" ht="25.5" customHeight="1">
      <c r="A229" s="112"/>
      <c r="B229" s="110"/>
      <c r="C229" s="81"/>
      <c r="D229" s="113"/>
      <c r="E229" s="98" t="s">
        <v>248</v>
      </c>
      <c r="F229" s="49"/>
      <c r="G229" s="49"/>
      <c r="H229" s="50"/>
      <c r="I229" s="49"/>
      <c r="J229" s="50"/>
      <c r="K229" s="49"/>
      <c r="L229" s="49"/>
      <c r="N229" s="508">
        <f t="shared" si="60"/>
        <v>0</v>
      </c>
    </row>
    <row r="230" spans="1:14" ht="25.5" customHeight="1" thickBot="1">
      <c r="A230" s="112">
        <v>2831</v>
      </c>
      <c r="B230" s="119" t="s">
        <v>695</v>
      </c>
      <c r="C230" s="81">
        <v>3</v>
      </c>
      <c r="D230" s="113">
        <v>1</v>
      </c>
      <c r="E230" s="98" t="s">
        <v>387</v>
      </c>
      <c r="F230" s="54">
        <f>SUM(G230:H230)</f>
        <v>0</v>
      </c>
      <c r="G230" s="49"/>
      <c r="H230" s="50"/>
      <c r="I230" s="49"/>
      <c r="J230" s="50"/>
      <c r="K230" s="49"/>
      <c r="L230" s="49"/>
      <c r="N230" s="508">
        <f t="shared" si="60"/>
        <v>0</v>
      </c>
    </row>
    <row r="231" spans="1:14" ht="25.5" customHeight="1" thickBot="1">
      <c r="A231" s="112">
        <v>2832</v>
      </c>
      <c r="B231" s="119" t="s">
        <v>695</v>
      </c>
      <c r="C231" s="81">
        <v>3</v>
      </c>
      <c r="D231" s="113">
        <v>2</v>
      </c>
      <c r="E231" s="98" t="s">
        <v>388</v>
      </c>
      <c r="F231" s="54">
        <f>SUM(G231:H231)</f>
        <v>0</v>
      </c>
      <c r="G231" s="49">
        <f aca="true" t="shared" si="69" ref="G231:L231">G232</f>
        <v>0</v>
      </c>
      <c r="H231" s="49">
        <f t="shared" si="69"/>
        <v>0</v>
      </c>
      <c r="I231" s="49">
        <f t="shared" si="69"/>
        <v>0</v>
      </c>
      <c r="J231" s="49">
        <f t="shared" si="69"/>
        <v>0</v>
      </c>
      <c r="K231" s="49">
        <f t="shared" si="69"/>
        <v>0</v>
      </c>
      <c r="L231" s="49">
        <f t="shared" si="69"/>
        <v>0</v>
      </c>
      <c r="N231" s="508">
        <f t="shared" si="60"/>
        <v>0</v>
      </c>
    </row>
    <row r="232" spans="1:14" ht="25.5" customHeight="1" thickBot="1">
      <c r="A232" s="112"/>
      <c r="B232" s="119"/>
      <c r="C232" s="81"/>
      <c r="D232" s="113"/>
      <c r="E232" s="98">
        <v>4819</v>
      </c>
      <c r="F232" s="54">
        <f>SUM(G232:H232)</f>
        <v>0</v>
      </c>
      <c r="G232" s="49"/>
      <c r="H232" s="50">
        <v>0</v>
      </c>
      <c r="I232" s="49"/>
      <c r="J232" s="50"/>
      <c r="K232" s="49"/>
      <c r="L232" s="49"/>
      <c r="N232" s="508">
        <f t="shared" si="60"/>
        <v>0</v>
      </c>
    </row>
    <row r="233" spans="1:14" ht="25.5" customHeight="1" thickBot="1">
      <c r="A233" s="112">
        <v>2833</v>
      </c>
      <c r="B233" s="119" t="s">
        <v>695</v>
      </c>
      <c r="C233" s="81">
        <v>3</v>
      </c>
      <c r="D233" s="113">
        <v>3</v>
      </c>
      <c r="E233" s="98" t="s">
        <v>389</v>
      </c>
      <c r="F233" s="54">
        <f>SUM(G233:H233)</f>
        <v>0</v>
      </c>
      <c r="G233" s="49"/>
      <c r="H233" s="50"/>
      <c r="I233" s="49"/>
      <c r="J233" s="50"/>
      <c r="K233" s="49"/>
      <c r="L233" s="49"/>
      <c r="N233" s="508">
        <f t="shared" si="60"/>
        <v>0</v>
      </c>
    </row>
    <row r="234" spans="1:14" ht="25.5" customHeight="1">
      <c r="A234" s="112">
        <v>2840</v>
      </c>
      <c r="B234" s="119" t="s">
        <v>695</v>
      </c>
      <c r="C234" s="81">
        <v>4</v>
      </c>
      <c r="D234" s="113">
        <v>0</v>
      </c>
      <c r="E234" s="98" t="s">
        <v>390</v>
      </c>
      <c r="F234" s="49">
        <f aca="true" t="shared" si="70" ref="F234:L234">SUM(F236:F238)</f>
        <v>0</v>
      </c>
      <c r="G234" s="49">
        <f t="shared" si="70"/>
        <v>0</v>
      </c>
      <c r="H234" s="50">
        <f t="shared" si="70"/>
        <v>0</v>
      </c>
      <c r="I234" s="49">
        <f t="shared" si="70"/>
        <v>0</v>
      </c>
      <c r="J234" s="50">
        <f t="shared" si="70"/>
        <v>0</v>
      </c>
      <c r="K234" s="49">
        <f t="shared" si="70"/>
        <v>0</v>
      </c>
      <c r="L234" s="49">
        <f t="shared" si="70"/>
        <v>0</v>
      </c>
      <c r="N234" s="508">
        <f t="shared" si="60"/>
        <v>0</v>
      </c>
    </row>
    <row r="235" spans="1:14" s="144" customFormat="1" ht="25.5" customHeight="1">
      <c r="A235" s="112"/>
      <c r="B235" s="110"/>
      <c r="C235" s="81"/>
      <c r="D235" s="113"/>
      <c r="E235" s="98" t="s">
        <v>248</v>
      </c>
      <c r="F235" s="49"/>
      <c r="G235" s="49"/>
      <c r="H235" s="50"/>
      <c r="I235" s="49"/>
      <c r="J235" s="50"/>
      <c r="K235" s="49"/>
      <c r="L235" s="49"/>
      <c r="N235" s="508">
        <f t="shared" si="60"/>
        <v>0</v>
      </c>
    </row>
    <row r="236" spans="1:14" ht="25.5" customHeight="1" thickBot="1">
      <c r="A236" s="112">
        <v>2841</v>
      </c>
      <c r="B236" s="119" t="s">
        <v>695</v>
      </c>
      <c r="C236" s="81">
        <v>4</v>
      </c>
      <c r="D236" s="113">
        <v>1</v>
      </c>
      <c r="E236" s="98" t="s">
        <v>391</v>
      </c>
      <c r="F236" s="54">
        <f>SUM(G236:H236)</f>
        <v>0</v>
      </c>
      <c r="G236" s="49"/>
      <c r="H236" s="50"/>
      <c r="I236" s="49"/>
      <c r="J236" s="50"/>
      <c r="K236" s="49"/>
      <c r="L236" s="49"/>
      <c r="N236" s="508">
        <f t="shared" si="60"/>
        <v>0</v>
      </c>
    </row>
    <row r="237" spans="1:14" ht="25.5" customHeight="1" thickBot="1">
      <c r="A237" s="112">
        <v>2842</v>
      </c>
      <c r="B237" s="119" t="s">
        <v>695</v>
      </c>
      <c r="C237" s="81">
        <v>4</v>
      </c>
      <c r="D237" s="113">
        <v>2</v>
      </c>
      <c r="E237" s="98" t="s">
        <v>392</v>
      </c>
      <c r="F237" s="54">
        <f>SUM(G237:H237)</f>
        <v>0</v>
      </c>
      <c r="G237" s="49"/>
      <c r="H237" s="50"/>
      <c r="I237" s="49"/>
      <c r="J237" s="50"/>
      <c r="K237" s="49"/>
      <c r="L237" s="49"/>
      <c r="N237" s="508">
        <f t="shared" si="60"/>
        <v>0</v>
      </c>
    </row>
    <row r="238" spans="1:14" ht="25.5" customHeight="1" thickBot="1">
      <c r="A238" s="112">
        <v>2843</v>
      </c>
      <c r="B238" s="119" t="s">
        <v>695</v>
      </c>
      <c r="C238" s="81">
        <v>4</v>
      </c>
      <c r="D238" s="113">
        <v>3</v>
      </c>
      <c r="E238" s="98" t="s">
        <v>390</v>
      </c>
      <c r="F238" s="54">
        <f>SUM(G238:H238)</f>
        <v>0</v>
      </c>
      <c r="G238" s="49"/>
      <c r="H238" s="50"/>
      <c r="I238" s="49"/>
      <c r="J238" s="50"/>
      <c r="K238" s="49"/>
      <c r="L238" s="49"/>
      <c r="N238" s="508">
        <f t="shared" si="60"/>
        <v>0</v>
      </c>
    </row>
    <row r="239" spans="1:14" ht="25.5" customHeight="1">
      <c r="A239" s="112">
        <v>2850</v>
      </c>
      <c r="B239" s="119" t="s">
        <v>695</v>
      </c>
      <c r="C239" s="81">
        <v>5</v>
      </c>
      <c r="D239" s="113">
        <v>0</v>
      </c>
      <c r="E239" s="101" t="s">
        <v>393</v>
      </c>
      <c r="F239" s="49">
        <f aca="true" t="shared" si="71" ref="F239:L239">SUM(F241)</f>
        <v>0</v>
      </c>
      <c r="G239" s="49">
        <f t="shared" si="71"/>
        <v>0</v>
      </c>
      <c r="H239" s="50">
        <f t="shared" si="71"/>
        <v>0</v>
      </c>
      <c r="I239" s="49">
        <f t="shared" si="71"/>
        <v>0</v>
      </c>
      <c r="J239" s="50">
        <f t="shared" si="71"/>
        <v>0</v>
      </c>
      <c r="K239" s="49">
        <f t="shared" si="71"/>
        <v>0</v>
      </c>
      <c r="L239" s="49">
        <f t="shared" si="71"/>
        <v>0</v>
      </c>
      <c r="N239" s="508">
        <f t="shared" si="60"/>
        <v>0</v>
      </c>
    </row>
    <row r="240" spans="1:14" s="144" customFormat="1" ht="25.5" customHeight="1">
      <c r="A240" s="112"/>
      <c r="B240" s="110"/>
      <c r="C240" s="81"/>
      <c r="D240" s="113"/>
      <c r="E240" s="98" t="s">
        <v>248</v>
      </c>
      <c r="F240" s="49"/>
      <c r="G240" s="49"/>
      <c r="H240" s="50"/>
      <c r="I240" s="49"/>
      <c r="J240" s="50"/>
      <c r="K240" s="49"/>
      <c r="L240" s="49"/>
      <c r="N240" s="508">
        <f t="shared" si="60"/>
        <v>0</v>
      </c>
    </row>
    <row r="241" spans="1:14" ht="25.5" customHeight="1" thickBot="1">
      <c r="A241" s="112">
        <v>2851</v>
      </c>
      <c r="B241" s="119" t="s">
        <v>695</v>
      </c>
      <c r="C241" s="81">
        <v>5</v>
      </c>
      <c r="D241" s="113">
        <v>1</v>
      </c>
      <c r="E241" s="101" t="s">
        <v>393</v>
      </c>
      <c r="F241" s="54">
        <f>SUM(G241:H241)</f>
        <v>0</v>
      </c>
      <c r="G241" s="54"/>
      <c r="H241" s="55"/>
      <c r="I241" s="54"/>
      <c r="J241" s="55"/>
      <c r="K241" s="54"/>
      <c r="L241" s="54"/>
      <c r="N241" s="508">
        <f t="shared" si="60"/>
        <v>0</v>
      </c>
    </row>
    <row r="242" spans="1:14" ht="25.5" customHeight="1" thickBot="1">
      <c r="A242" s="112">
        <v>2860</v>
      </c>
      <c r="B242" s="119" t="s">
        <v>695</v>
      </c>
      <c r="C242" s="81">
        <v>6</v>
      </c>
      <c r="D242" s="113">
        <v>0</v>
      </c>
      <c r="E242" s="101" t="s">
        <v>394</v>
      </c>
      <c r="F242" s="61">
        <f aca="true" t="shared" si="72" ref="F242:L242">SUM(F244)</f>
        <v>0</v>
      </c>
      <c r="G242" s="61">
        <f t="shared" si="72"/>
        <v>0</v>
      </c>
      <c r="H242" s="68">
        <f t="shared" si="72"/>
        <v>0</v>
      </c>
      <c r="I242" s="61">
        <f t="shared" si="72"/>
        <v>0</v>
      </c>
      <c r="J242" s="68">
        <f t="shared" si="72"/>
        <v>0</v>
      </c>
      <c r="K242" s="61">
        <f t="shared" si="72"/>
        <v>0</v>
      </c>
      <c r="L242" s="61">
        <f t="shared" si="72"/>
        <v>0</v>
      </c>
      <c r="N242" s="508">
        <f t="shared" si="60"/>
        <v>0</v>
      </c>
    </row>
    <row r="243" spans="1:14" s="144" customFormat="1" ht="25.5" customHeight="1">
      <c r="A243" s="112"/>
      <c r="B243" s="110"/>
      <c r="C243" s="81"/>
      <c r="D243" s="113"/>
      <c r="E243" s="98" t="s">
        <v>248</v>
      </c>
      <c r="F243" s="65"/>
      <c r="G243" s="65"/>
      <c r="H243" s="66"/>
      <c r="I243" s="65"/>
      <c r="J243" s="66"/>
      <c r="K243" s="65"/>
      <c r="L243" s="65"/>
      <c r="N243" s="508">
        <f t="shared" si="60"/>
        <v>0</v>
      </c>
    </row>
    <row r="244" spans="1:14" ht="25.5" customHeight="1" thickBot="1">
      <c r="A244" s="112">
        <v>2861</v>
      </c>
      <c r="B244" s="119" t="s">
        <v>695</v>
      </c>
      <c r="C244" s="81">
        <v>6</v>
      </c>
      <c r="D244" s="113">
        <v>1</v>
      </c>
      <c r="E244" s="101" t="s">
        <v>394</v>
      </c>
      <c r="F244" s="54">
        <f>F245</f>
        <v>0</v>
      </c>
      <c r="G244" s="54">
        <f aca="true" t="shared" si="73" ref="G244:L244">G245</f>
        <v>0</v>
      </c>
      <c r="H244" s="54">
        <f t="shared" si="73"/>
        <v>0</v>
      </c>
      <c r="I244" s="54">
        <f t="shared" si="73"/>
        <v>0</v>
      </c>
      <c r="J244" s="54">
        <f t="shared" si="73"/>
        <v>0</v>
      </c>
      <c r="K244" s="54">
        <f t="shared" si="73"/>
        <v>0</v>
      </c>
      <c r="L244" s="54">
        <f t="shared" si="73"/>
        <v>0</v>
      </c>
      <c r="N244" s="508">
        <f t="shared" si="60"/>
        <v>0</v>
      </c>
    </row>
    <row r="245" spans="1:14" ht="25.5" customHeight="1" thickBot="1">
      <c r="A245" s="112"/>
      <c r="B245" s="119"/>
      <c r="C245" s="81"/>
      <c r="D245" s="113"/>
      <c r="E245" s="101">
        <v>4269</v>
      </c>
      <c r="F245" s="54">
        <f>SUM(G245:H245)</f>
        <v>0</v>
      </c>
      <c r="G245" s="62"/>
      <c r="H245" s="64"/>
      <c r="I245" s="62"/>
      <c r="J245" s="64"/>
      <c r="K245" s="62"/>
      <c r="L245" s="62"/>
      <c r="N245" s="508">
        <f t="shared" si="60"/>
        <v>0</v>
      </c>
    </row>
    <row r="246" spans="1:14" s="28" customFormat="1" ht="25.5" customHeight="1">
      <c r="A246" s="112">
        <v>2900</v>
      </c>
      <c r="B246" s="119" t="s">
        <v>696</v>
      </c>
      <c r="C246" s="81">
        <v>0</v>
      </c>
      <c r="D246" s="113">
        <v>0</v>
      </c>
      <c r="E246" s="98" t="s">
        <v>395</v>
      </c>
      <c r="F246" s="49">
        <f aca="true" t="shared" si="74" ref="F246:L246">SUM(F248,F252,F256,F260,F264,F268,F271,F274)</f>
        <v>1294444.6</v>
      </c>
      <c r="G246" s="49">
        <f t="shared" si="74"/>
        <v>551373</v>
      </c>
      <c r="H246" s="50">
        <f t="shared" si="74"/>
        <v>743071.6</v>
      </c>
      <c r="I246" s="49">
        <f t="shared" si="74"/>
        <v>358259.69999999995</v>
      </c>
      <c r="J246" s="49">
        <f t="shared" si="74"/>
        <v>608209.8</v>
      </c>
      <c r="K246" s="49">
        <f t="shared" si="74"/>
        <v>884284.5</v>
      </c>
      <c r="L246" s="49">
        <f t="shared" si="74"/>
        <v>1294444.6</v>
      </c>
      <c r="N246" s="508">
        <f t="shared" si="60"/>
        <v>0</v>
      </c>
    </row>
    <row r="247" spans="1:14" ht="25.5" customHeight="1">
      <c r="A247" s="109"/>
      <c r="B247" s="110"/>
      <c r="C247" s="76"/>
      <c r="D247" s="111"/>
      <c r="E247" s="98" t="s">
        <v>142</v>
      </c>
      <c r="F247" s="65"/>
      <c r="G247" s="65"/>
      <c r="H247" s="66"/>
      <c r="I247" s="65"/>
      <c r="J247" s="66"/>
      <c r="K247" s="65"/>
      <c r="L247" s="65"/>
      <c r="N247" s="508">
        <f t="shared" si="60"/>
        <v>0</v>
      </c>
    </row>
    <row r="248" spans="1:14" ht="25.5" customHeight="1">
      <c r="A248" s="112">
        <v>2910</v>
      </c>
      <c r="B248" s="119" t="s">
        <v>696</v>
      </c>
      <c r="C248" s="81">
        <v>1</v>
      </c>
      <c r="D248" s="113">
        <v>0</v>
      </c>
      <c r="E248" s="98" t="s">
        <v>396</v>
      </c>
      <c r="F248" s="49">
        <f aca="true" t="shared" si="75" ref="F248:L248">F250+F251</f>
        <v>1108496.8</v>
      </c>
      <c r="G248" s="49">
        <f t="shared" si="75"/>
        <v>368925.2</v>
      </c>
      <c r="H248" s="49">
        <f t="shared" si="75"/>
        <v>739571.6</v>
      </c>
      <c r="I248" s="49">
        <f t="shared" si="75"/>
        <v>311359.1</v>
      </c>
      <c r="J248" s="49">
        <f t="shared" si="75"/>
        <v>515411.2</v>
      </c>
      <c r="K248" s="49">
        <f t="shared" si="75"/>
        <v>747159.7</v>
      </c>
      <c r="L248" s="49">
        <f t="shared" si="75"/>
        <v>1108496.8</v>
      </c>
      <c r="N248" s="508">
        <f t="shared" si="60"/>
        <v>0</v>
      </c>
    </row>
    <row r="249" spans="1:14" s="144" customFormat="1" ht="25.5" customHeight="1">
      <c r="A249" s="112"/>
      <c r="B249" s="110"/>
      <c r="C249" s="81"/>
      <c r="D249" s="113"/>
      <c r="E249" s="98" t="s">
        <v>248</v>
      </c>
      <c r="F249" s="49"/>
      <c r="G249" s="49"/>
      <c r="H249" s="50"/>
      <c r="I249" s="49"/>
      <c r="J249" s="50"/>
      <c r="K249" s="49"/>
      <c r="L249" s="49"/>
      <c r="N249" s="508">
        <f t="shared" si="60"/>
        <v>0</v>
      </c>
    </row>
    <row r="250" spans="1:14" ht="25.5" customHeight="1" thickBot="1">
      <c r="A250" s="112">
        <v>2911</v>
      </c>
      <c r="B250" s="119" t="s">
        <v>696</v>
      </c>
      <c r="C250" s="81">
        <v>1</v>
      </c>
      <c r="D250" s="113">
        <v>1</v>
      </c>
      <c r="E250" s="98" t="s">
        <v>397</v>
      </c>
      <c r="F250" s="54">
        <v>1108496.8</v>
      </c>
      <c r="G250" s="54">
        <v>368925.2</v>
      </c>
      <c r="H250" s="54">
        <v>739571.6</v>
      </c>
      <c r="I250" s="69">
        <v>311359.1</v>
      </c>
      <c r="J250" s="16">
        <v>515411.2</v>
      </c>
      <c r="K250" s="69">
        <v>747159.7</v>
      </c>
      <c r="L250" s="16">
        <v>1108496.8</v>
      </c>
      <c r="N250" s="508">
        <f t="shared" si="60"/>
        <v>0</v>
      </c>
    </row>
    <row r="251" spans="1:14" ht="25.5" customHeight="1" thickBot="1">
      <c r="A251" s="112">
        <v>2912</v>
      </c>
      <c r="B251" s="119" t="s">
        <v>696</v>
      </c>
      <c r="C251" s="81">
        <v>1</v>
      </c>
      <c r="D251" s="113">
        <v>2</v>
      </c>
      <c r="E251" s="98" t="s">
        <v>398</v>
      </c>
      <c r="F251" s="54"/>
      <c r="G251" s="62"/>
      <c r="H251" s="64"/>
      <c r="I251" s="64"/>
      <c r="J251" s="64"/>
      <c r="K251" s="64"/>
      <c r="L251" s="64"/>
      <c r="N251" s="508">
        <f t="shared" si="60"/>
        <v>0</v>
      </c>
    </row>
    <row r="252" spans="1:14" ht="25.5" customHeight="1">
      <c r="A252" s="112">
        <v>2920</v>
      </c>
      <c r="B252" s="119" t="s">
        <v>696</v>
      </c>
      <c r="C252" s="81">
        <v>2</v>
      </c>
      <c r="D252" s="113">
        <v>0</v>
      </c>
      <c r="E252" s="98" t="s">
        <v>399</v>
      </c>
      <c r="F252" s="49">
        <f aca="true" t="shared" si="76" ref="F252:L252">F254+F255</f>
        <v>0</v>
      </c>
      <c r="G252" s="49">
        <f>G254+G255</f>
        <v>0</v>
      </c>
      <c r="H252" s="49">
        <f t="shared" si="76"/>
        <v>0</v>
      </c>
      <c r="I252" s="49">
        <f t="shared" si="76"/>
        <v>0</v>
      </c>
      <c r="J252" s="49">
        <f t="shared" si="76"/>
        <v>0</v>
      </c>
      <c r="K252" s="49">
        <f t="shared" si="76"/>
        <v>0</v>
      </c>
      <c r="L252" s="49">
        <f t="shared" si="76"/>
        <v>0</v>
      </c>
      <c r="N252" s="508">
        <f t="shared" si="60"/>
        <v>0</v>
      </c>
    </row>
    <row r="253" spans="1:14" s="144" customFormat="1" ht="25.5" customHeight="1">
      <c r="A253" s="112"/>
      <c r="B253" s="110"/>
      <c r="C253" s="81"/>
      <c r="D253" s="113"/>
      <c r="E253" s="98" t="s">
        <v>248</v>
      </c>
      <c r="F253" s="49"/>
      <c r="G253" s="49"/>
      <c r="H253" s="50"/>
      <c r="I253" s="49"/>
      <c r="J253" s="50"/>
      <c r="K253" s="49"/>
      <c r="L253" s="49"/>
      <c r="N253" s="508">
        <f t="shared" si="60"/>
        <v>0</v>
      </c>
    </row>
    <row r="254" spans="1:14" ht="25.5" customHeight="1" thickBot="1">
      <c r="A254" s="112">
        <v>2921</v>
      </c>
      <c r="B254" s="119" t="s">
        <v>696</v>
      </c>
      <c r="C254" s="81">
        <v>2</v>
      </c>
      <c r="D254" s="113">
        <v>1</v>
      </c>
      <c r="E254" s="98" t="s">
        <v>400</v>
      </c>
      <c r="F254" s="54">
        <f>SUM(G254:H254)</f>
        <v>0</v>
      </c>
      <c r="G254" s="54"/>
      <c r="H254" s="54"/>
      <c r="N254" s="508">
        <f t="shared" si="60"/>
        <v>0</v>
      </c>
    </row>
    <row r="255" spans="1:14" ht="25.5" customHeight="1" thickBot="1">
      <c r="A255" s="112">
        <v>2922</v>
      </c>
      <c r="B255" s="119" t="s">
        <v>696</v>
      </c>
      <c r="C255" s="81">
        <v>2</v>
      </c>
      <c r="D255" s="113">
        <v>2</v>
      </c>
      <c r="E255" s="98" t="s">
        <v>401</v>
      </c>
      <c r="F255" s="54">
        <f>SUM(G255:H255)</f>
        <v>0</v>
      </c>
      <c r="G255" s="62"/>
      <c r="H255" s="62"/>
      <c r="I255" s="62"/>
      <c r="J255" s="62"/>
      <c r="K255" s="62"/>
      <c r="L255" s="62"/>
      <c r="N255" s="508">
        <f t="shared" si="60"/>
        <v>0</v>
      </c>
    </row>
    <row r="256" spans="1:14" ht="25.5" customHeight="1">
      <c r="A256" s="112">
        <v>2930</v>
      </c>
      <c r="B256" s="119" t="s">
        <v>696</v>
      </c>
      <c r="C256" s="81">
        <v>3</v>
      </c>
      <c r="D256" s="113">
        <v>0</v>
      </c>
      <c r="E256" s="98" t="s">
        <v>402</v>
      </c>
      <c r="F256" s="49">
        <f aca="true" t="shared" si="77" ref="F256:L256">SUM(F258:F259)</f>
        <v>0</v>
      </c>
      <c r="G256" s="49">
        <f t="shared" si="77"/>
        <v>0</v>
      </c>
      <c r="H256" s="50">
        <f t="shared" si="77"/>
        <v>0</v>
      </c>
      <c r="I256" s="49">
        <f t="shared" si="77"/>
        <v>0</v>
      </c>
      <c r="J256" s="50">
        <f t="shared" si="77"/>
        <v>0</v>
      </c>
      <c r="K256" s="49">
        <f t="shared" si="77"/>
        <v>0</v>
      </c>
      <c r="L256" s="49">
        <f t="shared" si="77"/>
        <v>0</v>
      </c>
      <c r="N256" s="508">
        <f t="shared" si="60"/>
        <v>0</v>
      </c>
    </row>
    <row r="257" spans="1:14" s="144" customFormat="1" ht="25.5" customHeight="1">
      <c r="A257" s="112"/>
      <c r="B257" s="110"/>
      <c r="C257" s="81"/>
      <c r="D257" s="113"/>
      <c r="E257" s="98" t="s">
        <v>248</v>
      </c>
      <c r="F257" s="49"/>
      <c r="G257" s="49"/>
      <c r="H257" s="50"/>
      <c r="I257" s="49"/>
      <c r="J257" s="50"/>
      <c r="K257" s="49"/>
      <c r="L257" s="49"/>
      <c r="N257" s="508">
        <f t="shared" si="60"/>
        <v>0</v>
      </c>
    </row>
    <row r="258" spans="1:14" ht="25.5" customHeight="1" thickBot="1">
      <c r="A258" s="112">
        <v>2931</v>
      </c>
      <c r="B258" s="119" t="s">
        <v>696</v>
      </c>
      <c r="C258" s="81">
        <v>3</v>
      </c>
      <c r="D258" s="113">
        <v>1</v>
      </c>
      <c r="E258" s="98" t="s">
        <v>403</v>
      </c>
      <c r="F258" s="54">
        <f>SUM(G258:H258)</f>
        <v>0</v>
      </c>
      <c r="G258" s="54"/>
      <c r="H258" s="55"/>
      <c r="I258" s="54"/>
      <c r="J258" s="55"/>
      <c r="K258" s="54"/>
      <c r="L258" s="54"/>
      <c r="N258" s="508">
        <f t="shared" si="60"/>
        <v>0</v>
      </c>
    </row>
    <row r="259" spans="1:14" ht="25.5" customHeight="1" thickBot="1">
      <c r="A259" s="112">
        <v>2932</v>
      </c>
      <c r="B259" s="119" t="s">
        <v>696</v>
      </c>
      <c r="C259" s="81">
        <v>3</v>
      </c>
      <c r="D259" s="113">
        <v>2</v>
      </c>
      <c r="E259" s="98" t="s">
        <v>404</v>
      </c>
      <c r="F259" s="54">
        <f>SUM(G259:H259)</f>
        <v>0</v>
      </c>
      <c r="G259" s="62"/>
      <c r="H259" s="62"/>
      <c r="I259" s="62"/>
      <c r="J259" s="62"/>
      <c r="K259" s="62"/>
      <c r="L259" s="62"/>
      <c r="N259" s="508">
        <f t="shared" si="60"/>
        <v>0</v>
      </c>
    </row>
    <row r="260" spans="1:14" ht="25.5" customHeight="1">
      <c r="A260" s="112">
        <v>2940</v>
      </c>
      <c r="B260" s="119" t="s">
        <v>696</v>
      </c>
      <c r="C260" s="81">
        <v>4</v>
      </c>
      <c r="D260" s="113">
        <v>0</v>
      </c>
      <c r="E260" s="98" t="s">
        <v>405</v>
      </c>
      <c r="F260" s="49">
        <f aca="true" t="shared" si="78" ref="F260:L260">F262</f>
        <v>0</v>
      </c>
      <c r="G260" s="49">
        <f t="shared" si="78"/>
        <v>0</v>
      </c>
      <c r="H260" s="49">
        <f t="shared" si="78"/>
        <v>0</v>
      </c>
      <c r="I260" s="49">
        <f t="shared" si="78"/>
        <v>0</v>
      </c>
      <c r="J260" s="49">
        <f t="shared" si="78"/>
        <v>0</v>
      </c>
      <c r="K260" s="49">
        <f t="shared" si="78"/>
        <v>0</v>
      </c>
      <c r="L260" s="49">
        <f t="shared" si="78"/>
        <v>0</v>
      </c>
      <c r="N260" s="508">
        <f t="shared" si="60"/>
        <v>0</v>
      </c>
    </row>
    <row r="261" spans="1:14" s="144" customFormat="1" ht="25.5" customHeight="1">
      <c r="A261" s="112"/>
      <c r="B261" s="110"/>
      <c r="C261" s="81"/>
      <c r="D261" s="113"/>
      <c r="E261" s="98" t="s">
        <v>248</v>
      </c>
      <c r="F261" s="49"/>
      <c r="G261" s="49"/>
      <c r="H261" s="50"/>
      <c r="I261" s="49"/>
      <c r="J261" s="50"/>
      <c r="K261" s="49"/>
      <c r="L261" s="49"/>
      <c r="N261" s="508">
        <f t="shared" si="60"/>
        <v>0</v>
      </c>
    </row>
    <row r="262" spans="1:14" ht="25.5" customHeight="1" thickBot="1">
      <c r="A262" s="112">
        <v>2941</v>
      </c>
      <c r="B262" s="119" t="s">
        <v>696</v>
      </c>
      <c r="C262" s="81">
        <v>4</v>
      </c>
      <c r="D262" s="113">
        <v>1</v>
      </c>
      <c r="E262" s="98" t="s">
        <v>406</v>
      </c>
      <c r="F262" s="54">
        <f>SUM(G262:H262)</f>
        <v>0</v>
      </c>
      <c r="G262" s="54"/>
      <c r="H262" s="54"/>
      <c r="I262" s="54"/>
      <c r="J262" s="54"/>
      <c r="K262" s="54"/>
      <c r="L262" s="54"/>
      <c r="N262" s="508">
        <f t="shared" si="60"/>
        <v>0</v>
      </c>
    </row>
    <row r="263" spans="1:14" ht="25.5" customHeight="1" thickBot="1">
      <c r="A263" s="112">
        <v>2942</v>
      </c>
      <c r="B263" s="119" t="s">
        <v>696</v>
      </c>
      <c r="C263" s="81">
        <v>4</v>
      </c>
      <c r="D263" s="113">
        <v>2</v>
      </c>
      <c r="E263" s="98" t="s">
        <v>407</v>
      </c>
      <c r="F263" s="54">
        <f>SUM(G263:H263)</f>
        <v>0</v>
      </c>
      <c r="G263" s="54"/>
      <c r="H263" s="55"/>
      <c r="I263" s="54"/>
      <c r="J263" s="55"/>
      <c r="K263" s="54"/>
      <c r="L263" s="54"/>
      <c r="N263" s="508">
        <f t="shared" si="60"/>
        <v>0</v>
      </c>
    </row>
    <row r="264" spans="1:14" ht="25.5" customHeight="1">
      <c r="A264" s="112">
        <v>2950</v>
      </c>
      <c r="B264" s="119" t="s">
        <v>696</v>
      </c>
      <c r="C264" s="81">
        <v>5</v>
      </c>
      <c r="D264" s="113">
        <v>0</v>
      </c>
      <c r="E264" s="98" t="s">
        <v>408</v>
      </c>
      <c r="F264" s="49">
        <f>SUM(F266,F267)</f>
        <v>185947.8</v>
      </c>
      <c r="G264" s="49">
        <f aca="true" t="shared" si="79" ref="G264:L264">G266</f>
        <v>182447.8</v>
      </c>
      <c r="H264" s="49">
        <f t="shared" si="79"/>
        <v>3500</v>
      </c>
      <c r="I264" s="49">
        <f t="shared" si="79"/>
        <v>46900.6</v>
      </c>
      <c r="J264" s="49">
        <f t="shared" si="79"/>
        <v>92798.6</v>
      </c>
      <c r="K264" s="49">
        <f t="shared" si="79"/>
        <v>137124.8</v>
      </c>
      <c r="L264" s="49">
        <f t="shared" si="79"/>
        <v>185947.8</v>
      </c>
      <c r="N264" s="508">
        <f t="shared" si="60"/>
        <v>0</v>
      </c>
    </row>
    <row r="265" spans="1:14" s="144" customFormat="1" ht="25.5" customHeight="1">
      <c r="A265" s="112"/>
      <c r="B265" s="110"/>
      <c r="C265" s="81"/>
      <c r="D265" s="113"/>
      <c r="E265" s="98" t="s">
        <v>248</v>
      </c>
      <c r="F265" s="49"/>
      <c r="G265" s="49"/>
      <c r="H265" s="50"/>
      <c r="I265" s="49"/>
      <c r="J265" s="50"/>
      <c r="K265" s="49"/>
      <c r="L265" s="49"/>
      <c r="N265" s="508">
        <f aca="true" t="shared" si="80" ref="N265:N315">F265-L265</f>
        <v>0</v>
      </c>
    </row>
    <row r="266" spans="1:14" ht="25.5" customHeight="1" thickBot="1">
      <c r="A266" s="112">
        <v>2951</v>
      </c>
      <c r="B266" s="119" t="s">
        <v>696</v>
      </c>
      <c r="C266" s="81">
        <v>5</v>
      </c>
      <c r="D266" s="113" t="s">
        <v>862</v>
      </c>
      <c r="E266" s="98" t="s">
        <v>409</v>
      </c>
      <c r="F266" s="54">
        <v>185947.8</v>
      </c>
      <c r="G266" s="54">
        <v>182447.8</v>
      </c>
      <c r="H266" s="54">
        <v>3500</v>
      </c>
      <c r="I266" s="54">
        <v>46900.6</v>
      </c>
      <c r="J266" s="54">
        <v>92798.6</v>
      </c>
      <c r="K266" s="54">
        <v>137124.8</v>
      </c>
      <c r="L266" s="54">
        <v>185947.8</v>
      </c>
      <c r="N266" s="508">
        <f t="shared" si="80"/>
        <v>0</v>
      </c>
    </row>
    <row r="267" spans="1:14" ht="25.5" customHeight="1" thickBot="1">
      <c r="A267" s="112">
        <v>2952</v>
      </c>
      <c r="B267" s="119" t="s">
        <v>696</v>
      </c>
      <c r="C267" s="81">
        <v>5</v>
      </c>
      <c r="D267" s="113">
        <v>2</v>
      </c>
      <c r="E267" s="98" t="s">
        <v>410</v>
      </c>
      <c r="F267" s="54">
        <f>SUM(G267:H267)</f>
        <v>0</v>
      </c>
      <c r="G267" s="54"/>
      <c r="H267" s="55"/>
      <c r="I267" s="54"/>
      <c r="J267" s="55"/>
      <c r="K267" s="54"/>
      <c r="L267" s="54"/>
      <c r="N267" s="508">
        <f t="shared" si="80"/>
        <v>0</v>
      </c>
    </row>
    <row r="268" spans="1:14" ht="25.5" customHeight="1">
      <c r="A268" s="112">
        <v>2960</v>
      </c>
      <c r="B268" s="119" t="s">
        <v>696</v>
      </c>
      <c r="C268" s="81">
        <v>6</v>
      </c>
      <c r="D268" s="113">
        <v>0</v>
      </c>
      <c r="E268" s="98" t="s">
        <v>411</v>
      </c>
      <c r="F268" s="49">
        <f aca="true" t="shared" si="81" ref="F268:L268">SUM(F270)</f>
        <v>0</v>
      </c>
      <c r="G268" s="49">
        <f t="shared" si="81"/>
        <v>0</v>
      </c>
      <c r="H268" s="50">
        <f t="shared" si="81"/>
        <v>0</v>
      </c>
      <c r="I268" s="49">
        <f t="shared" si="81"/>
        <v>0</v>
      </c>
      <c r="J268" s="50">
        <f t="shared" si="81"/>
        <v>0</v>
      </c>
      <c r="K268" s="49">
        <f t="shared" si="81"/>
        <v>0</v>
      </c>
      <c r="L268" s="49">
        <f t="shared" si="81"/>
        <v>0</v>
      </c>
      <c r="N268" s="508">
        <f t="shared" si="80"/>
        <v>0</v>
      </c>
    </row>
    <row r="269" spans="1:14" s="144" customFormat="1" ht="25.5" customHeight="1">
      <c r="A269" s="112"/>
      <c r="B269" s="110"/>
      <c r="C269" s="81"/>
      <c r="D269" s="113"/>
      <c r="E269" s="98" t="s">
        <v>248</v>
      </c>
      <c r="F269" s="49"/>
      <c r="G269" s="49"/>
      <c r="H269" s="50"/>
      <c r="I269" s="49"/>
      <c r="J269" s="50"/>
      <c r="K269" s="49"/>
      <c r="L269" s="49"/>
      <c r="N269" s="508">
        <f t="shared" si="80"/>
        <v>0</v>
      </c>
    </row>
    <row r="270" spans="1:14" ht="25.5" customHeight="1" thickBot="1">
      <c r="A270" s="16">
        <v>2961</v>
      </c>
      <c r="B270" s="81" t="s">
        <v>696</v>
      </c>
      <c r="C270" s="81">
        <v>6</v>
      </c>
      <c r="D270" s="81">
        <v>1</v>
      </c>
      <c r="E270" s="100" t="s">
        <v>411</v>
      </c>
      <c r="F270" s="54">
        <f>SUM(G270:H270)</f>
        <v>0</v>
      </c>
      <c r="G270" s="54"/>
      <c r="H270" s="54"/>
      <c r="I270" s="54"/>
      <c r="J270" s="54"/>
      <c r="K270" s="54"/>
      <c r="L270" s="54"/>
      <c r="N270" s="508">
        <f t="shared" si="80"/>
        <v>0</v>
      </c>
    </row>
    <row r="271" spans="1:14" ht="25.5" customHeight="1">
      <c r="A271" s="16">
        <v>2970</v>
      </c>
      <c r="B271" s="81" t="s">
        <v>696</v>
      </c>
      <c r="C271" s="81">
        <v>7</v>
      </c>
      <c r="D271" s="81">
        <v>0</v>
      </c>
      <c r="E271" s="100" t="s">
        <v>412</v>
      </c>
      <c r="F271" s="49">
        <f aca="true" t="shared" si="82" ref="F271:L271">SUM(F273)</f>
        <v>0</v>
      </c>
      <c r="G271" s="49">
        <f t="shared" si="82"/>
        <v>0</v>
      </c>
      <c r="H271" s="50">
        <f t="shared" si="82"/>
        <v>0</v>
      </c>
      <c r="I271" s="49">
        <f t="shared" si="82"/>
        <v>0</v>
      </c>
      <c r="J271" s="50">
        <f t="shared" si="82"/>
        <v>0</v>
      </c>
      <c r="K271" s="49">
        <f t="shared" si="82"/>
        <v>0</v>
      </c>
      <c r="L271" s="49">
        <f t="shared" si="82"/>
        <v>0</v>
      </c>
      <c r="N271" s="508">
        <f t="shared" si="80"/>
        <v>0</v>
      </c>
    </row>
    <row r="272" spans="1:14" s="144" customFormat="1" ht="25.5" customHeight="1">
      <c r="A272" s="16"/>
      <c r="B272" s="81"/>
      <c r="C272" s="81"/>
      <c r="D272" s="81"/>
      <c r="E272" s="100" t="s">
        <v>248</v>
      </c>
      <c r="F272" s="49"/>
      <c r="G272" s="49"/>
      <c r="H272" s="50"/>
      <c r="I272" s="49"/>
      <c r="J272" s="50"/>
      <c r="K272" s="49"/>
      <c r="L272" s="49"/>
      <c r="N272" s="508">
        <f t="shared" si="80"/>
        <v>0</v>
      </c>
    </row>
    <row r="273" spans="1:14" ht="25.5" customHeight="1" thickBot="1">
      <c r="A273" s="16">
        <v>2971</v>
      </c>
      <c r="B273" s="81" t="s">
        <v>696</v>
      </c>
      <c r="C273" s="81">
        <v>7</v>
      </c>
      <c r="D273" s="81">
        <v>1</v>
      </c>
      <c r="E273" s="100" t="s">
        <v>412</v>
      </c>
      <c r="F273" s="54">
        <f>SUM(G273:H273)</f>
        <v>0</v>
      </c>
      <c r="G273" s="54"/>
      <c r="H273" s="55"/>
      <c r="I273" s="54"/>
      <c r="J273" s="55"/>
      <c r="K273" s="54"/>
      <c r="L273" s="54"/>
      <c r="N273" s="508">
        <f t="shared" si="80"/>
        <v>0</v>
      </c>
    </row>
    <row r="274" spans="1:14" ht="25.5" customHeight="1">
      <c r="A274" s="16">
        <v>2980</v>
      </c>
      <c r="B274" s="81" t="s">
        <v>696</v>
      </c>
      <c r="C274" s="81">
        <v>8</v>
      </c>
      <c r="D274" s="81">
        <v>0</v>
      </c>
      <c r="E274" s="100" t="s">
        <v>413</v>
      </c>
      <c r="F274" s="49">
        <f aca="true" t="shared" si="83" ref="F274:L274">SUM(F276)</f>
        <v>0</v>
      </c>
      <c r="G274" s="49">
        <f t="shared" si="83"/>
        <v>0</v>
      </c>
      <c r="H274" s="50">
        <f t="shared" si="83"/>
        <v>0</v>
      </c>
      <c r="I274" s="49">
        <f t="shared" si="83"/>
        <v>0</v>
      </c>
      <c r="J274" s="50">
        <f t="shared" si="83"/>
        <v>0</v>
      </c>
      <c r="K274" s="49">
        <f t="shared" si="83"/>
        <v>0</v>
      </c>
      <c r="L274" s="49">
        <f t="shared" si="83"/>
        <v>0</v>
      </c>
      <c r="N274" s="508">
        <f t="shared" si="80"/>
        <v>0</v>
      </c>
    </row>
    <row r="275" spans="1:14" s="144" customFormat="1" ht="25.5" customHeight="1">
      <c r="A275" s="16"/>
      <c r="B275" s="81"/>
      <c r="C275" s="81"/>
      <c r="D275" s="81"/>
      <c r="E275" s="100" t="s">
        <v>248</v>
      </c>
      <c r="F275" s="49"/>
      <c r="G275" s="49"/>
      <c r="H275" s="50"/>
      <c r="I275" s="49"/>
      <c r="J275" s="50"/>
      <c r="K275" s="49"/>
      <c r="L275" s="49"/>
      <c r="N275" s="508">
        <f t="shared" si="80"/>
        <v>0</v>
      </c>
    </row>
    <row r="276" spans="1:14" ht="25.5" customHeight="1" thickBot="1">
      <c r="A276" s="16">
        <v>2981</v>
      </c>
      <c r="B276" s="81" t="s">
        <v>696</v>
      </c>
      <c r="C276" s="81">
        <v>8</v>
      </c>
      <c r="D276" s="81">
        <v>1</v>
      </c>
      <c r="E276" s="100" t="s">
        <v>413</v>
      </c>
      <c r="F276" s="54">
        <f>SUM(G276:H276)</f>
        <v>0</v>
      </c>
      <c r="G276" s="54"/>
      <c r="H276" s="54"/>
      <c r="I276" s="54"/>
      <c r="J276" s="54"/>
      <c r="K276" s="54"/>
      <c r="L276" s="54"/>
      <c r="N276" s="508">
        <f t="shared" si="80"/>
        <v>0</v>
      </c>
    </row>
    <row r="277" spans="1:14" s="28" customFormat="1" ht="25.5" customHeight="1">
      <c r="A277" s="16">
        <v>3000</v>
      </c>
      <c r="B277" s="81" t="s">
        <v>697</v>
      </c>
      <c r="C277" s="81">
        <v>0</v>
      </c>
      <c r="D277" s="81">
        <v>0</v>
      </c>
      <c r="E277" s="100" t="s">
        <v>414</v>
      </c>
      <c r="F277" s="49">
        <f>SUM(F279,F283,F286,F289,F292,F295,F298,F301,F305)</f>
        <v>25000</v>
      </c>
      <c r="G277" s="49">
        <f>SUM(G279,G283,G286,G289,G292,G295,G298,G301,G305)</f>
        <v>25000</v>
      </c>
      <c r="H277" s="50">
        <v>0</v>
      </c>
      <c r="I277" s="49">
        <f>SUM(I279,I283,I286,I289,I292,I295,I298,I301,I305)</f>
        <v>6250</v>
      </c>
      <c r="J277" s="50">
        <f>SUM(J279,J283,J286,J289,J292,J295,J298,J301,J305)</f>
        <v>12500</v>
      </c>
      <c r="K277" s="49">
        <f>SUM(K279,K283,K286,K289,K292,K295,K298,K301,K305)</f>
        <v>18750</v>
      </c>
      <c r="L277" s="49">
        <f>SUM(L279,L283,L286,L289,L292,L295,L298,L301,L305)</f>
        <v>25000</v>
      </c>
      <c r="N277" s="508">
        <f t="shared" si="80"/>
        <v>0</v>
      </c>
    </row>
    <row r="278" spans="1:14" ht="25.5" customHeight="1">
      <c r="A278" s="16"/>
      <c r="B278" s="81"/>
      <c r="C278" s="81"/>
      <c r="D278" s="81"/>
      <c r="E278" s="100" t="s">
        <v>142</v>
      </c>
      <c r="F278" s="49"/>
      <c r="G278" s="49"/>
      <c r="H278" s="50"/>
      <c r="I278" s="49"/>
      <c r="J278" s="50"/>
      <c r="K278" s="49"/>
      <c r="L278" s="49"/>
      <c r="N278" s="508">
        <f t="shared" si="80"/>
        <v>0</v>
      </c>
    </row>
    <row r="279" spans="1:14" ht="25.5" customHeight="1">
      <c r="A279" s="16">
        <v>3010</v>
      </c>
      <c r="B279" s="81" t="s">
        <v>697</v>
      </c>
      <c r="C279" s="81">
        <v>1</v>
      </c>
      <c r="D279" s="81">
        <v>0</v>
      </c>
      <c r="E279" s="100" t="s">
        <v>415</v>
      </c>
      <c r="F279" s="49">
        <f aca="true" t="shared" si="84" ref="F279:L279">SUM(F281:F282)</f>
        <v>0</v>
      </c>
      <c r="G279" s="49">
        <f t="shared" si="84"/>
        <v>0</v>
      </c>
      <c r="H279" s="50">
        <f t="shared" si="84"/>
        <v>0</v>
      </c>
      <c r="I279" s="49">
        <f t="shared" si="84"/>
        <v>0</v>
      </c>
      <c r="J279" s="50">
        <f t="shared" si="84"/>
        <v>0</v>
      </c>
      <c r="K279" s="49">
        <f t="shared" si="84"/>
        <v>0</v>
      </c>
      <c r="L279" s="49">
        <f t="shared" si="84"/>
        <v>0</v>
      </c>
      <c r="N279" s="508">
        <f t="shared" si="80"/>
        <v>0</v>
      </c>
    </row>
    <row r="280" spans="1:14" s="144" customFormat="1" ht="25.5" customHeight="1">
      <c r="A280" s="16"/>
      <c r="B280" s="81"/>
      <c r="C280" s="81"/>
      <c r="D280" s="81"/>
      <c r="E280" s="100" t="s">
        <v>248</v>
      </c>
      <c r="F280" s="49"/>
      <c r="G280" s="49"/>
      <c r="H280" s="50"/>
      <c r="I280" s="49"/>
      <c r="J280" s="50"/>
      <c r="K280" s="49"/>
      <c r="L280" s="49"/>
      <c r="N280" s="508">
        <f t="shared" si="80"/>
        <v>0</v>
      </c>
    </row>
    <row r="281" spans="1:14" ht="25.5" customHeight="1" thickBot="1">
      <c r="A281" s="16">
        <v>3011</v>
      </c>
      <c r="B281" s="81" t="s">
        <v>697</v>
      </c>
      <c r="C281" s="81">
        <v>1</v>
      </c>
      <c r="D281" s="81">
        <v>1</v>
      </c>
      <c r="E281" s="100" t="s">
        <v>416</v>
      </c>
      <c r="F281" s="54">
        <f>SUM(G281:H281)</f>
        <v>0</v>
      </c>
      <c r="G281" s="54"/>
      <c r="H281" s="55"/>
      <c r="I281" s="54"/>
      <c r="J281" s="55"/>
      <c r="K281" s="54"/>
      <c r="L281" s="54"/>
      <c r="N281" s="508">
        <f t="shared" si="80"/>
        <v>0</v>
      </c>
    </row>
    <row r="282" spans="1:14" ht="25.5" customHeight="1" thickBot="1">
      <c r="A282" s="16">
        <v>3012</v>
      </c>
      <c r="B282" s="81" t="s">
        <v>697</v>
      </c>
      <c r="C282" s="81">
        <v>1</v>
      </c>
      <c r="D282" s="81">
        <v>2</v>
      </c>
      <c r="E282" s="100" t="s">
        <v>417</v>
      </c>
      <c r="F282" s="54">
        <f>SUM(G282:H282)</f>
        <v>0</v>
      </c>
      <c r="G282" s="54"/>
      <c r="H282" s="55"/>
      <c r="I282" s="54"/>
      <c r="J282" s="55"/>
      <c r="K282" s="54"/>
      <c r="L282" s="54"/>
      <c r="N282" s="508">
        <f t="shared" si="80"/>
        <v>0</v>
      </c>
    </row>
    <row r="283" spans="1:14" ht="25.5" customHeight="1">
      <c r="A283" s="16">
        <v>3020</v>
      </c>
      <c r="B283" s="81" t="s">
        <v>697</v>
      </c>
      <c r="C283" s="81">
        <v>2</v>
      </c>
      <c r="D283" s="81">
        <v>0</v>
      </c>
      <c r="E283" s="100" t="s">
        <v>418</v>
      </c>
      <c r="F283" s="49">
        <f aca="true" t="shared" si="85" ref="F283:L283">SUM(F285)</f>
        <v>0</v>
      </c>
      <c r="G283" s="49">
        <f t="shared" si="85"/>
        <v>0</v>
      </c>
      <c r="H283" s="50">
        <f t="shared" si="85"/>
        <v>0</v>
      </c>
      <c r="I283" s="49">
        <f t="shared" si="85"/>
        <v>0</v>
      </c>
      <c r="J283" s="50">
        <f t="shared" si="85"/>
        <v>0</v>
      </c>
      <c r="K283" s="49">
        <f t="shared" si="85"/>
        <v>0</v>
      </c>
      <c r="L283" s="49">
        <f t="shared" si="85"/>
        <v>0</v>
      </c>
      <c r="N283" s="508">
        <f t="shared" si="80"/>
        <v>0</v>
      </c>
    </row>
    <row r="284" spans="1:14" s="144" customFormat="1" ht="25.5" customHeight="1">
      <c r="A284" s="16"/>
      <c r="B284" s="81"/>
      <c r="C284" s="81"/>
      <c r="D284" s="81"/>
      <c r="E284" s="100" t="s">
        <v>248</v>
      </c>
      <c r="F284" s="49"/>
      <c r="G284" s="49"/>
      <c r="H284" s="50"/>
      <c r="I284" s="49"/>
      <c r="J284" s="50"/>
      <c r="K284" s="49"/>
      <c r="L284" s="49"/>
      <c r="N284" s="508">
        <f t="shared" si="80"/>
        <v>0</v>
      </c>
    </row>
    <row r="285" spans="1:14" ht="25.5" customHeight="1" thickBot="1">
      <c r="A285" s="16">
        <v>3021</v>
      </c>
      <c r="B285" s="81" t="s">
        <v>697</v>
      </c>
      <c r="C285" s="81">
        <v>2</v>
      </c>
      <c r="D285" s="81">
        <v>1</v>
      </c>
      <c r="E285" s="100" t="s">
        <v>418</v>
      </c>
      <c r="F285" s="54">
        <f>SUM(G285:H285)</f>
        <v>0</v>
      </c>
      <c r="G285" s="54"/>
      <c r="H285" s="55"/>
      <c r="I285" s="54"/>
      <c r="J285" s="55"/>
      <c r="K285" s="54"/>
      <c r="L285" s="54"/>
      <c r="N285" s="508">
        <f t="shared" si="80"/>
        <v>0</v>
      </c>
    </row>
    <row r="286" spans="1:14" ht="25.5" customHeight="1">
      <c r="A286" s="16">
        <v>3030</v>
      </c>
      <c r="B286" s="81" t="s">
        <v>697</v>
      </c>
      <c r="C286" s="81">
        <v>3</v>
      </c>
      <c r="D286" s="81">
        <v>0</v>
      </c>
      <c r="E286" s="100" t="s">
        <v>419</v>
      </c>
      <c r="F286" s="49">
        <f aca="true" t="shared" si="86" ref="F286:L286">SUM(F288)</f>
        <v>5000</v>
      </c>
      <c r="G286" s="49">
        <f t="shared" si="86"/>
        <v>5000</v>
      </c>
      <c r="H286" s="50">
        <f t="shared" si="86"/>
        <v>0</v>
      </c>
      <c r="I286" s="49">
        <f t="shared" si="86"/>
        <v>1250</v>
      </c>
      <c r="J286" s="50">
        <f t="shared" si="86"/>
        <v>2500</v>
      </c>
      <c r="K286" s="49">
        <f t="shared" si="86"/>
        <v>3750</v>
      </c>
      <c r="L286" s="49">
        <f t="shared" si="86"/>
        <v>5000</v>
      </c>
      <c r="N286" s="508">
        <f t="shared" si="80"/>
        <v>0</v>
      </c>
    </row>
    <row r="287" spans="1:14" s="144" customFormat="1" ht="25.5" customHeight="1">
      <c r="A287" s="16"/>
      <c r="B287" s="81"/>
      <c r="C287" s="81"/>
      <c r="D287" s="81"/>
      <c r="E287" s="100" t="s">
        <v>248</v>
      </c>
      <c r="F287" s="49"/>
      <c r="G287" s="49"/>
      <c r="H287" s="50"/>
      <c r="I287" s="49"/>
      <c r="J287" s="50"/>
      <c r="K287" s="49"/>
      <c r="L287" s="49"/>
      <c r="N287" s="508">
        <f t="shared" si="80"/>
        <v>0</v>
      </c>
    </row>
    <row r="288" spans="1:14" s="144" customFormat="1" ht="25.5" customHeight="1" thickBot="1">
      <c r="A288" s="16">
        <v>3031</v>
      </c>
      <c r="B288" s="81" t="s">
        <v>697</v>
      </c>
      <c r="C288" s="81">
        <v>3</v>
      </c>
      <c r="D288" s="81" t="s">
        <v>862</v>
      </c>
      <c r="E288" s="100" t="s">
        <v>419</v>
      </c>
      <c r="F288" s="54">
        <f>SUM(G288:H288)</f>
        <v>5000</v>
      </c>
      <c r="G288" s="62">
        <v>5000</v>
      </c>
      <c r="H288" s="62"/>
      <c r="I288" s="62">
        <v>1250</v>
      </c>
      <c r="J288" s="62">
        <v>2500</v>
      </c>
      <c r="K288" s="62">
        <v>3750</v>
      </c>
      <c r="L288" s="62">
        <v>5000</v>
      </c>
      <c r="N288" s="508">
        <f t="shared" si="80"/>
        <v>0</v>
      </c>
    </row>
    <row r="289" spans="1:14" ht="25.5" customHeight="1">
      <c r="A289" s="16">
        <v>3040</v>
      </c>
      <c r="B289" s="81" t="s">
        <v>697</v>
      </c>
      <c r="C289" s="81">
        <v>4</v>
      </c>
      <c r="D289" s="81">
        <v>0</v>
      </c>
      <c r="E289" s="100" t="s">
        <v>420</v>
      </c>
      <c r="F289" s="49">
        <f aca="true" t="shared" si="87" ref="F289:L289">SUM(F291)</f>
        <v>0</v>
      </c>
      <c r="G289" s="49">
        <f t="shared" si="87"/>
        <v>0</v>
      </c>
      <c r="H289" s="50">
        <f t="shared" si="87"/>
        <v>0</v>
      </c>
      <c r="I289" s="49">
        <f t="shared" si="87"/>
        <v>0</v>
      </c>
      <c r="J289" s="50">
        <f t="shared" si="87"/>
        <v>0</v>
      </c>
      <c r="K289" s="49">
        <f t="shared" si="87"/>
        <v>0</v>
      </c>
      <c r="L289" s="49">
        <f t="shared" si="87"/>
        <v>0</v>
      </c>
      <c r="N289" s="508">
        <f t="shared" si="80"/>
        <v>0</v>
      </c>
    </row>
    <row r="290" spans="1:14" s="144" customFormat="1" ht="25.5" customHeight="1">
      <c r="A290" s="16"/>
      <c r="B290" s="81"/>
      <c r="C290" s="81"/>
      <c r="D290" s="81"/>
      <c r="E290" s="100" t="s">
        <v>248</v>
      </c>
      <c r="F290" s="49"/>
      <c r="G290" s="49"/>
      <c r="H290" s="50"/>
      <c r="I290" s="49"/>
      <c r="J290" s="50"/>
      <c r="K290" s="49"/>
      <c r="L290" s="49"/>
      <c r="N290" s="508">
        <f t="shared" si="80"/>
        <v>0</v>
      </c>
    </row>
    <row r="291" spans="1:14" ht="25.5" customHeight="1" thickBot="1">
      <c r="A291" s="16">
        <v>3041</v>
      </c>
      <c r="B291" s="81" t="s">
        <v>697</v>
      </c>
      <c r="C291" s="81">
        <v>4</v>
      </c>
      <c r="D291" s="81">
        <v>1</v>
      </c>
      <c r="E291" s="100" t="s">
        <v>420</v>
      </c>
      <c r="F291" s="54">
        <f>SUM(G291:H291)</f>
        <v>0</v>
      </c>
      <c r="G291" s="62"/>
      <c r="H291" s="62"/>
      <c r="I291" s="62"/>
      <c r="J291" s="62"/>
      <c r="K291" s="62"/>
      <c r="L291" s="62"/>
      <c r="N291" s="508">
        <f t="shared" si="80"/>
        <v>0</v>
      </c>
    </row>
    <row r="292" spans="1:14" ht="25.5" customHeight="1">
      <c r="A292" s="16">
        <v>3050</v>
      </c>
      <c r="B292" s="81" t="s">
        <v>697</v>
      </c>
      <c r="C292" s="81">
        <v>5</v>
      </c>
      <c r="D292" s="81">
        <v>0</v>
      </c>
      <c r="E292" s="100" t="s">
        <v>421</v>
      </c>
      <c r="F292" s="49">
        <f aca="true" t="shared" si="88" ref="F292:L292">SUM(F294)</f>
        <v>0</v>
      </c>
      <c r="G292" s="49">
        <f t="shared" si="88"/>
        <v>0</v>
      </c>
      <c r="H292" s="50">
        <f t="shared" si="88"/>
        <v>0</v>
      </c>
      <c r="I292" s="49">
        <f t="shared" si="88"/>
        <v>0</v>
      </c>
      <c r="J292" s="50">
        <f t="shared" si="88"/>
        <v>0</v>
      </c>
      <c r="K292" s="49">
        <f t="shared" si="88"/>
        <v>0</v>
      </c>
      <c r="L292" s="49">
        <f t="shared" si="88"/>
        <v>0</v>
      </c>
      <c r="N292" s="508">
        <f t="shared" si="80"/>
        <v>0</v>
      </c>
    </row>
    <row r="293" spans="1:14" s="144" customFormat="1" ht="25.5" customHeight="1">
      <c r="A293" s="16"/>
      <c r="B293" s="81"/>
      <c r="C293" s="81"/>
      <c r="D293" s="81"/>
      <c r="E293" s="100" t="s">
        <v>248</v>
      </c>
      <c r="F293" s="49"/>
      <c r="G293" s="49"/>
      <c r="H293" s="50"/>
      <c r="I293" s="49"/>
      <c r="J293" s="50"/>
      <c r="K293" s="49"/>
      <c r="L293" s="49"/>
      <c r="N293" s="508">
        <f t="shared" si="80"/>
        <v>0</v>
      </c>
    </row>
    <row r="294" spans="1:14" ht="25.5" customHeight="1" thickBot="1">
      <c r="A294" s="16">
        <v>3051</v>
      </c>
      <c r="B294" s="81" t="s">
        <v>697</v>
      </c>
      <c r="C294" s="81">
        <v>5</v>
      </c>
      <c r="D294" s="81">
        <v>1</v>
      </c>
      <c r="E294" s="100" t="s">
        <v>421</v>
      </c>
      <c r="F294" s="54">
        <f>SUM(G294:H294)</f>
        <v>0</v>
      </c>
      <c r="G294" s="54"/>
      <c r="H294" s="55"/>
      <c r="I294" s="54"/>
      <c r="J294" s="55"/>
      <c r="K294" s="54"/>
      <c r="L294" s="54"/>
      <c r="N294" s="508">
        <f t="shared" si="80"/>
        <v>0</v>
      </c>
    </row>
    <row r="295" spans="1:14" ht="25.5" customHeight="1">
      <c r="A295" s="16">
        <v>3060</v>
      </c>
      <c r="B295" s="81" t="s">
        <v>697</v>
      </c>
      <c r="C295" s="81">
        <v>6</v>
      </c>
      <c r="D295" s="81">
        <v>0</v>
      </c>
      <c r="E295" s="100" t="s">
        <v>422</v>
      </c>
      <c r="F295" s="49">
        <f aca="true" t="shared" si="89" ref="F295:L295">SUM(F297)</f>
        <v>0</v>
      </c>
      <c r="G295" s="49">
        <f t="shared" si="89"/>
        <v>0</v>
      </c>
      <c r="H295" s="50">
        <f t="shared" si="89"/>
        <v>0</v>
      </c>
      <c r="I295" s="49">
        <f t="shared" si="89"/>
        <v>0</v>
      </c>
      <c r="J295" s="50">
        <f t="shared" si="89"/>
        <v>0</v>
      </c>
      <c r="K295" s="49">
        <f t="shared" si="89"/>
        <v>0</v>
      </c>
      <c r="L295" s="49">
        <f t="shared" si="89"/>
        <v>0</v>
      </c>
      <c r="N295" s="508">
        <f t="shared" si="80"/>
        <v>0</v>
      </c>
    </row>
    <row r="296" spans="1:14" s="144" customFormat="1" ht="25.5" customHeight="1">
      <c r="A296" s="16"/>
      <c r="B296" s="81"/>
      <c r="C296" s="81"/>
      <c r="D296" s="81"/>
      <c r="E296" s="100" t="s">
        <v>248</v>
      </c>
      <c r="F296" s="49"/>
      <c r="G296" s="49"/>
      <c r="H296" s="50"/>
      <c r="I296" s="49"/>
      <c r="J296" s="50"/>
      <c r="K296" s="49"/>
      <c r="L296" s="49"/>
      <c r="N296" s="508">
        <f t="shared" si="80"/>
        <v>0</v>
      </c>
    </row>
    <row r="297" spans="1:14" ht="25.5" customHeight="1" thickBot="1">
      <c r="A297" s="16">
        <v>3061</v>
      </c>
      <c r="B297" s="81" t="s">
        <v>697</v>
      </c>
      <c r="C297" s="81">
        <v>6</v>
      </c>
      <c r="D297" s="81">
        <v>1</v>
      </c>
      <c r="E297" s="100" t="s">
        <v>422</v>
      </c>
      <c r="F297" s="54">
        <f>SUM(G297:H297)</f>
        <v>0</v>
      </c>
      <c r="G297" s="54"/>
      <c r="H297" s="55"/>
      <c r="I297" s="54"/>
      <c r="J297" s="55"/>
      <c r="K297" s="54"/>
      <c r="L297" s="54"/>
      <c r="N297" s="508">
        <f t="shared" si="80"/>
        <v>0</v>
      </c>
    </row>
    <row r="298" spans="1:14" ht="25.5" customHeight="1">
      <c r="A298" s="16">
        <v>3070</v>
      </c>
      <c r="B298" s="81" t="s">
        <v>697</v>
      </c>
      <c r="C298" s="81">
        <v>7</v>
      </c>
      <c r="D298" s="81">
        <v>0</v>
      </c>
      <c r="E298" s="100" t="s">
        <v>423</v>
      </c>
      <c r="F298" s="49">
        <f aca="true" t="shared" si="90" ref="F298:L298">SUM(F300)</f>
        <v>20000</v>
      </c>
      <c r="G298" s="49">
        <f t="shared" si="90"/>
        <v>20000</v>
      </c>
      <c r="H298" s="50">
        <f t="shared" si="90"/>
        <v>0</v>
      </c>
      <c r="I298" s="49">
        <f t="shared" si="90"/>
        <v>5000</v>
      </c>
      <c r="J298" s="50">
        <f t="shared" si="90"/>
        <v>10000</v>
      </c>
      <c r="K298" s="49">
        <f t="shared" si="90"/>
        <v>15000</v>
      </c>
      <c r="L298" s="49">
        <f t="shared" si="90"/>
        <v>20000</v>
      </c>
      <c r="N298" s="508">
        <f t="shared" si="80"/>
        <v>0</v>
      </c>
    </row>
    <row r="299" spans="1:14" s="144" customFormat="1" ht="25.5" customHeight="1">
      <c r="A299" s="16"/>
      <c r="B299" s="81"/>
      <c r="C299" s="81"/>
      <c r="D299" s="81"/>
      <c r="E299" s="100" t="s">
        <v>248</v>
      </c>
      <c r="F299" s="49"/>
      <c r="G299" s="49"/>
      <c r="H299" s="50"/>
      <c r="I299" s="49"/>
      <c r="J299" s="50"/>
      <c r="K299" s="49"/>
      <c r="L299" s="49"/>
      <c r="N299" s="508">
        <f t="shared" si="80"/>
        <v>0</v>
      </c>
    </row>
    <row r="300" spans="1:14" ht="25.5" customHeight="1" thickBot="1">
      <c r="A300" s="16">
        <v>3071</v>
      </c>
      <c r="B300" s="81" t="s">
        <v>697</v>
      </c>
      <c r="C300" s="81">
        <v>7</v>
      </c>
      <c r="D300" s="81">
        <v>1</v>
      </c>
      <c r="E300" s="100" t="s">
        <v>423</v>
      </c>
      <c r="F300" s="54">
        <f>SUM(G300:H300)</f>
        <v>20000</v>
      </c>
      <c r="G300" s="62">
        <v>20000</v>
      </c>
      <c r="H300" s="62"/>
      <c r="I300" s="69">
        <v>5000</v>
      </c>
      <c r="J300" s="69">
        <v>10000</v>
      </c>
      <c r="K300" s="69">
        <v>15000</v>
      </c>
      <c r="L300" s="69">
        <v>20000</v>
      </c>
      <c r="N300" s="508">
        <f t="shared" si="80"/>
        <v>0</v>
      </c>
    </row>
    <row r="301" spans="1:14" ht="25.5" customHeight="1">
      <c r="A301" s="16">
        <v>3080</v>
      </c>
      <c r="B301" s="81" t="s">
        <v>697</v>
      </c>
      <c r="C301" s="81">
        <v>8</v>
      </c>
      <c r="D301" s="81">
        <v>0</v>
      </c>
      <c r="E301" s="100" t="s">
        <v>424</v>
      </c>
      <c r="F301" s="49">
        <f aca="true" t="shared" si="91" ref="F301:L301">SUM(F303)</f>
        <v>0</v>
      </c>
      <c r="G301" s="49">
        <f t="shared" si="91"/>
        <v>0</v>
      </c>
      <c r="H301" s="50">
        <f t="shared" si="91"/>
        <v>0</v>
      </c>
      <c r="I301" s="49">
        <f t="shared" si="91"/>
        <v>0</v>
      </c>
      <c r="J301" s="50">
        <f t="shared" si="91"/>
        <v>0</v>
      </c>
      <c r="K301" s="49">
        <f t="shared" si="91"/>
        <v>0</v>
      </c>
      <c r="L301" s="49">
        <f t="shared" si="91"/>
        <v>0</v>
      </c>
      <c r="N301" s="508">
        <f t="shared" si="80"/>
        <v>0</v>
      </c>
    </row>
    <row r="302" spans="1:14" s="144" customFormat="1" ht="25.5" customHeight="1">
      <c r="A302" s="16"/>
      <c r="B302" s="81"/>
      <c r="C302" s="81"/>
      <c r="D302" s="81"/>
      <c r="E302" s="100" t="s">
        <v>248</v>
      </c>
      <c r="F302" s="49"/>
      <c r="G302" s="49"/>
      <c r="H302" s="50"/>
      <c r="I302" s="49"/>
      <c r="J302" s="50"/>
      <c r="K302" s="49"/>
      <c r="L302" s="49"/>
      <c r="N302" s="508">
        <f t="shared" si="80"/>
        <v>0</v>
      </c>
    </row>
    <row r="303" spans="1:14" ht="25.5" customHeight="1" thickBot="1">
      <c r="A303" s="16">
        <v>3081</v>
      </c>
      <c r="B303" s="81" t="s">
        <v>697</v>
      </c>
      <c r="C303" s="81">
        <v>8</v>
      </c>
      <c r="D303" s="81">
        <v>1</v>
      </c>
      <c r="E303" s="100" t="s">
        <v>424</v>
      </c>
      <c r="F303" s="54">
        <f>SUM(G303:H303)</f>
        <v>0</v>
      </c>
      <c r="G303" s="54"/>
      <c r="H303" s="55"/>
      <c r="I303" s="54"/>
      <c r="J303" s="55"/>
      <c r="K303" s="54"/>
      <c r="L303" s="54"/>
      <c r="N303" s="508">
        <f t="shared" si="80"/>
        <v>0</v>
      </c>
    </row>
    <row r="304" spans="1:14" s="144" customFormat="1" ht="25.5" customHeight="1">
      <c r="A304" s="16"/>
      <c r="B304" s="81"/>
      <c r="C304" s="81"/>
      <c r="D304" s="81"/>
      <c r="E304" s="100" t="s">
        <v>248</v>
      </c>
      <c r="F304" s="49"/>
      <c r="G304" s="49"/>
      <c r="H304" s="50"/>
      <c r="I304" s="49"/>
      <c r="J304" s="50"/>
      <c r="K304" s="49"/>
      <c r="L304" s="49"/>
      <c r="N304" s="508">
        <f t="shared" si="80"/>
        <v>0</v>
      </c>
    </row>
    <row r="305" spans="1:14" ht="25.5" customHeight="1">
      <c r="A305" s="16">
        <v>3090</v>
      </c>
      <c r="B305" s="81" t="s">
        <v>697</v>
      </c>
      <c r="C305" s="81">
        <v>9</v>
      </c>
      <c r="D305" s="81">
        <v>0</v>
      </c>
      <c r="E305" s="100" t="s">
        <v>425</v>
      </c>
      <c r="F305" s="49">
        <f aca="true" t="shared" si="92" ref="F305:L305">SUM(F307:F308)</f>
        <v>0</v>
      </c>
      <c r="G305" s="49">
        <f t="shared" si="92"/>
        <v>0</v>
      </c>
      <c r="H305" s="50">
        <f t="shared" si="92"/>
        <v>0</v>
      </c>
      <c r="I305" s="49">
        <f t="shared" si="92"/>
        <v>0</v>
      </c>
      <c r="J305" s="50">
        <f t="shared" si="92"/>
        <v>0</v>
      </c>
      <c r="K305" s="49">
        <f t="shared" si="92"/>
        <v>0</v>
      </c>
      <c r="L305" s="49">
        <f t="shared" si="92"/>
        <v>0</v>
      </c>
      <c r="N305" s="508">
        <f t="shared" si="80"/>
        <v>0</v>
      </c>
    </row>
    <row r="306" spans="1:14" s="144" customFormat="1" ht="25.5" customHeight="1">
      <c r="A306" s="16"/>
      <c r="B306" s="81"/>
      <c r="C306" s="81"/>
      <c r="D306" s="81"/>
      <c r="E306" s="100" t="s">
        <v>248</v>
      </c>
      <c r="F306" s="49"/>
      <c r="G306" s="49"/>
      <c r="H306" s="50"/>
      <c r="I306" s="49"/>
      <c r="J306" s="50"/>
      <c r="K306" s="49"/>
      <c r="L306" s="49"/>
      <c r="N306" s="508">
        <f t="shared" si="80"/>
        <v>0</v>
      </c>
    </row>
    <row r="307" spans="1:14" ht="25.5" customHeight="1" thickBot="1">
      <c r="A307" s="16">
        <v>3091</v>
      </c>
      <c r="B307" s="81" t="s">
        <v>697</v>
      </c>
      <c r="C307" s="81">
        <v>9</v>
      </c>
      <c r="D307" s="81">
        <v>1</v>
      </c>
      <c r="E307" s="100" t="s">
        <v>425</v>
      </c>
      <c r="F307" s="54">
        <f>SUM(G307:H307)</f>
        <v>0</v>
      </c>
      <c r="G307" s="49"/>
      <c r="H307" s="49"/>
      <c r="I307" s="49"/>
      <c r="J307" s="49"/>
      <c r="K307" s="49"/>
      <c r="L307" s="49"/>
      <c r="N307" s="508">
        <f t="shared" si="80"/>
        <v>0</v>
      </c>
    </row>
    <row r="308" spans="1:14" ht="25.5" customHeight="1" thickBot="1">
      <c r="A308" s="16">
        <v>3092</v>
      </c>
      <c r="B308" s="81" t="s">
        <v>697</v>
      </c>
      <c r="C308" s="81">
        <v>9</v>
      </c>
      <c r="D308" s="81">
        <v>2</v>
      </c>
      <c r="E308" s="100" t="s">
        <v>426</v>
      </c>
      <c r="F308" s="54">
        <f>SUM(G308:H308)</f>
        <v>0</v>
      </c>
      <c r="G308" s="49"/>
      <c r="H308" s="49"/>
      <c r="I308" s="49"/>
      <c r="J308" s="49"/>
      <c r="K308" s="49"/>
      <c r="L308" s="49"/>
      <c r="N308" s="508">
        <f t="shared" si="80"/>
        <v>0</v>
      </c>
    </row>
    <row r="309" spans="1:14" s="28" customFormat="1" ht="25.5" customHeight="1">
      <c r="A309" s="114">
        <v>3100</v>
      </c>
      <c r="B309" s="81" t="s">
        <v>698</v>
      </c>
      <c r="C309" s="81">
        <v>0</v>
      </c>
      <c r="D309" s="113">
        <v>0</v>
      </c>
      <c r="E309" s="101" t="s">
        <v>427</v>
      </c>
      <c r="F309" s="49">
        <f aca="true" t="shared" si="93" ref="F309:L309">SUM(F311)</f>
        <v>31567.900000000023</v>
      </c>
      <c r="G309" s="49">
        <f t="shared" si="93"/>
        <v>431567.9</v>
      </c>
      <c r="H309" s="50">
        <f t="shared" si="93"/>
        <v>0</v>
      </c>
      <c r="I309" s="49">
        <f t="shared" si="93"/>
        <v>3267</v>
      </c>
      <c r="J309" s="50">
        <f t="shared" si="93"/>
        <v>21655.1</v>
      </c>
      <c r="K309" s="49">
        <f t="shared" si="93"/>
        <v>30714.8</v>
      </c>
      <c r="L309" s="49">
        <f t="shared" si="93"/>
        <v>31567.9</v>
      </c>
      <c r="N309" s="508">
        <f t="shared" si="80"/>
        <v>0</v>
      </c>
    </row>
    <row r="310" spans="1:14" ht="25.5" customHeight="1">
      <c r="A310" s="114"/>
      <c r="B310" s="110"/>
      <c r="C310" s="76"/>
      <c r="D310" s="111"/>
      <c r="E310" s="98" t="s">
        <v>142</v>
      </c>
      <c r="F310" s="65"/>
      <c r="G310" s="65"/>
      <c r="H310" s="66"/>
      <c r="I310" s="65"/>
      <c r="J310" s="66"/>
      <c r="K310" s="65"/>
      <c r="L310" s="65"/>
      <c r="N310" s="508">
        <f t="shared" si="80"/>
        <v>0</v>
      </c>
    </row>
    <row r="311" spans="1:14" ht="25.5" customHeight="1">
      <c r="A311" s="114">
        <v>3110</v>
      </c>
      <c r="B311" s="81" t="s">
        <v>698</v>
      </c>
      <c r="C311" s="81">
        <v>1</v>
      </c>
      <c r="D311" s="113">
        <v>0</v>
      </c>
      <c r="E311" s="101" t="s">
        <v>428</v>
      </c>
      <c r="F311" s="49">
        <f aca="true" t="shared" si="94" ref="F311:L311">SUM(F313)</f>
        <v>31567.900000000023</v>
      </c>
      <c r="G311" s="49">
        <f t="shared" si="94"/>
        <v>431567.9</v>
      </c>
      <c r="H311" s="50">
        <f t="shared" si="94"/>
        <v>0</v>
      </c>
      <c r="I311" s="49">
        <f t="shared" si="94"/>
        <v>3267</v>
      </c>
      <c r="J311" s="50">
        <f t="shared" si="94"/>
        <v>21655.1</v>
      </c>
      <c r="K311" s="49">
        <f t="shared" si="94"/>
        <v>30714.8</v>
      </c>
      <c r="L311" s="49">
        <f t="shared" si="94"/>
        <v>31567.9</v>
      </c>
      <c r="N311" s="508">
        <f t="shared" si="80"/>
        <v>0</v>
      </c>
    </row>
    <row r="312" spans="1:14" s="144" customFormat="1" ht="25.5" customHeight="1" thickBot="1">
      <c r="A312" s="114"/>
      <c r="B312" s="110"/>
      <c r="C312" s="81"/>
      <c r="D312" s="113"/>
      <c r="E312" s="98" t="s">
        <v>248</v>
      </c>
      <c r="F312" s="49"/>
      <c r="G312" s="49"/>
      <c r="H312" s="50"/>
      <c r="I312" s="49"/>
      <c r="J312" s="50"/>
      <c r="K312" s="49"/>
      <c r="L312" s="49"/>
      <c r="N312" s="508">
        <f t="shared" si="80"/>
        <v>0</v>
      </c>
    </row>
    <row r="313" spans="1:14" ht="25.5" customHeight="1" thickBot="1">
      <c r="A313" s="114">
        <v>3112</v>
      </c>
      <c r="B313" s="80" t="s">
        <v>698</v>
      </c>
      <c r="C313" s="80">
        <v>1</v>
      </c>
      <c r="D313" s="116">
        <v>2</v>
      </c>
      <c r="E313" s="102" t="s">
        <v>429</v>
      </c>
      <c r="F313" s="70">
        <f>SUM(G313:H313)-Ekamutner!D115</f>
        <v>31567.900000000023</v>
      </c>
      <c r="G313" s="124">
        <v>431567.9</v>
      </c>
      <c r="H313" s="71">
        <f>H314</f>
        <v>0</v>
      </c>
      <c r="I313" s="125">
        <v>3267</v>
      </c>
      <c r="J313" s="125">
        <v>21655.1</v>
      </c>
      <c r="K313" s="125">
        <v>30714.8</v>
      </c>
      <c r="L313" s="125">
        <v>31567.9</v>
      </c>
      <c r="N313" s="508">
        <f t="shared" si="80"/>
        <v>0</v>
      </c>
    </row>
    <row r="314" spans="1:14" ht="25.5" customHeight="1">
      <c r="A314" s="16"/>
      <c r="B314" s="81"/>
      <c r="C314" s="81"/>
      <c r="D314" s="81"/>
      <c r="E314" s="5"/>
      <c r="F314" s="49"/>
      <c r="G314" s="49"/>
      <c r="H314" s="50"/>
      <c r="I314" s="49"/>
      <c r="J314" s="50"/>
      <c r="K314" s="49"/>
      <c r="L314" s="49"/>
      <c r="N314" s="508">
        <f t="shared" si="80"/>
        <v>0</v>
      </c>
    </row>
    <row r="315" spans="1:14" ht="25.5" customHeight="1" thickBot="1">
      <c r="A315" s="16"/>
      <c r="B315" s="81"/>
      <c r="C315" s="81"/>
      <c r="D315" s="81"/>
      <c r="E315" s="5"/>
      <c r="F315" s="54"/>
      <c r="G315" s="54"/>
      <c r="H315" s="50"/>
      <c r="I315" s="54"/>
      <c r="J315" s="50"/>
      <c r="K315" s="54"/>
      <c r="L315" s="54"/>
      <c r="N315" s="508">
        <f t="shared" si="80"/>
        <v>0</v>
      </c>
    </row>
    <row r="316" spans="2:4" ht="25.5" customHeight="1">
      <c r="B316" s="126"/>
      <c r="C316" s="145"/>
      <c r="D316" s="127"/>
    </row>
    <row r="317" spans="1:12" s="18" customFormat="1" ht="25.5" customHeight="1">
      <c r="A317" s="534" t="s">
        <v>430</v>
      </c>
      <c r="B317" s="534"/>
      <c r="C317" s="534"/>
      <c r="D317" s="534"/>
      <c r="E317" s="534"/>
      <c r="F317" s="534"/>
      <c r="G317" s="534"/>
      <c r="H317" s="534"/>
      <c r="I317" s="534"/>
      <c r="J317" s="534"/>
      <c r="K317" s="534"/>
      <c r="L317" s="534"/>
    </row>
    <row r="318" spans="1:12" s="18" customFormat="1" ht="25.5" customHeight="1">
      <c r="A318" s="74" t="s">
        <v>441</v>
      </c>
      <c r="B318" s="72"/>
      <c r="C318" s="72"/>
      <c r="D318" s="72"/>
      <c r="E318" s="72"/>
      <c r="F318" s="72"/>
      <c r="G318" s="73"/>
      <c r="H318" s="74"/>
      <c r="I318" s="74"/>
      <c r="J318" s="74"/>
      <c r="K318" s="74"/>
      <c r="L318" s="74"/>
    </row>
  </sheetData>
  <sheetProtection/>
  <protectedRanges>
    <protectedRange sqref="G2:H2" name="Range25"/>
    <protectedRange sqref="F287:L287 G293:L294 G291:L291 G288:L288 F290:L290" name="Range22"/>
    <protectedRange sqref="G262:L263 F265:L265 F269:L269 G258:L259 G270:L270 F261:L261 G266:L267" name="Range20"/>
    <protectedRange sqref="I240:L241 G236:H238 F243:L243 G241:H241 F240:H240 F235:H235 G245:L245 I235:L238" name="Range18"/>
    <protectedRange sqref="G212:H213 I211:L213 F211:H211 F217:L217 F215:L215" name="Range16"/>
    <protectedRange sqref="G194:H197 F193:H193 F186:L186 G188:L191 I193:L197" name="Range14"/>
    <protectedRange sqref="G161:H161 I171:L172 G172:H172 F163:L163 F171:H171 F168:L168 F160:H160 F166:L166 G174:L174 G169:L169 G164:H164 I160:L161" name="Range12"/>
    <protectedRange sqref="G144:H144 F143:H143 G136:L141 F146:L146 I143:L144" name="Range10"/>
    <protectedRange sqref="G114:H116 I113:L116 F113:H113 F118:L118 G119 G120:L123" name="Range8"/>
    <protectedRange sqref="G78:H78 G81:H81 G84:H84 I86:L87 G87:H87 I80:L81 I91:L92 I83:L84 G92:H92 F91:H91 F86:H86 F83:H83 F80:H80 F77:H77 F89:L89 I77:L78" name="Range6"/>
    <protectedRange sqref="G43:H43 I48:L49 G49:H49 G52:H52 G54:L55 I51:L52 G58 F57:H57 F51:H51 F48:H48 F44:H44 I43:L44 I57:L58 F46:L46 G42:L42" name="Range4"/>
    <protectedRange sqref="G15:L15 G18:H19 F21:H21 F12:L12 H22 I21:L22 F10:L10 G22:G24 H23:L24 F17:L17 G13:H14 J14:L14 I19:L19 J18:L18" name="Range2"/>
    <protectedRange sqref="G61:H61 I65:L68 G66:H68 I73:L75 G71:H71 I70:L71 G74:H75 F73:H73 F70:H70 F65:H65 F60:H60 G58:L58 F63:L63 F77:L77 I60:L61" name="Range5"/>
    <protectedRange sqref="G108:L111 G105:L106 G102:L103 G99:H101 G93:L93 L95:L98 G95:K95 G97:K98 F96:K96" name="Range7"/>
    <protectedRange sqref="I128:L132 G126:H126 I134:L135 G129:H132 G135:H135 F134:H134 F128:H128 F125:H125 I125:L126" name="Range9"/>
    <protectedRange sqref="F151:L151 F148:L148 F157:L157 G155:L155 F154:L154 G152:L152 G158:L158" name="Range11"/>
    <protectedRange sqref="G181:H181 F177:L177 F180:H180 F174:L174 I180:L181 G184:H184 G175:H175 G178:H178 F183:L183" name="Range13"/>
    <protectedRange sqref="I199:L203 I205:L206 G200:H203 I208:L209 G206:H206 G209:H209 F208:H208 F205:H205 F199:H199" name="Range15"/>
    <protectedRange sqref="F229:H229 G222:L222 G225:L227 I229:L230 G230:G233 H230 H231:L233 G224:H224 G220:L220" name="Range17"/>
    <protectedRange sqref="F247:L247 F257:L257 G254:H254 G255:L255 F253:L253 F249:L249 G251:L251" name="Range19"/>
    <protectedRange sqref="G273:H273 F287:L287 I284:L285 G281:H282 I280:L282 G285:H285 F284:H284 F280:H280 F272:H272 F278:L278 F275:L275 I272:L273" name="Range21"/>
    <protectedRange sqref="G297:H297 F299:L299 G303:H303 F304:H304 F302:H302 I302:L304 F296:H296 G300:H300 I296:L297" name="Range23"/>
    <protectedRange sqref="L314" name="Range24_4_1_1_1"/>
    <protectedRange sqref="G313" name="Range24_1"/>
  </protectedRanges>
  <mergeCells count="11">
    <mergeCell ref="I5:L5"/>
    <mergeCell ref="I4:L4"/>
    <mergeCell ref="J1:M1"/>
    <mergeCell ref="E2:K2"/>
    <mergeCell ref="A4:A6"/>
    <mergeCell ref="E1:I1"/>
    <mergeCell ref="A317:L317"/>
    <mergeCell ref="B4:B6"/>
    <mergeCell ref="C4:C6"/>
    <mergeCell ref="D4:D6"/>
    <mergeCell ref="F4:H4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1:B62 B92:B94 B96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0 B87:B88 B84:B85 B81:B82 B78:B79 B74:B76 B71:B72 B66:B69 B64 B58:B59 B55:B56 B52:B53 B49:B50 B47 B41:B45 B39 B36:B37 B34 B33 B30:B31 B27:B28 B25 B24 B18:D20 B14:D16 B13:D13 B11:D11 B9:D9 C22:D22 B270 B276 B244 B230:B231 B22:B23 B155" numberStoredAsText="1"/>
    <ignoredError sqref="G1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3"/>
  <sheetViews>
    <sheetView zoomScalePageLayoutView="0" workbookViewId="0" topLeftCell="A1">
      <selection activeCell="H1" sqref="H1:J1"/>
    </sheetView>
  </sheetViews>
  <sheetFormatPr defaultColWidth="9.140625" defaultRowHeight="12.75"/>
  <cols>
    <col min="1" max="1" width="5.8515625" style="18" customWidth="1"/>
    <col min="2" max="2" width="43.7109375" style="18" customWidth="1"/>
    <col min="3" max="3" width="6.8515625" style="216" customWidth="1"/>
    <col min="4" max="4" width="16.421875" style="216" customWidth="1"/>
    <col min="5" max="5" width="14.421875" style="216" customWidth="1"/>
    <col min="6" max="6" width="15.140625" style="216" customWidth="1"/>
    <col min="7" max="7" width="15.7109375" style="216" customWidth="1"/>
    <col min="8" max="8" width="14.7109375" style="18" customWidth="1"/>
    <col min="9" max="9" width="14.57421875" style="18" customWidth="1"/>
    <col min="10" max="10" width="15.140625" style="18" customWidth="1"/>
    <col min="11" max="11" width="7.7109375" style="18" customWidth="1"/>
    <col min="12" max="16384" width="9.140625" style="18" customWidth="1"/>
  </cols>
  <sheetData>
    <row r="1" spans="2:11" ht="166.5" customHeight="1">
      <c r="B1" s="532" t="s">
        <v>628</v>
      </c>
      <c r="C1" s="532"/>
      <c r="D1" s="532"/>
      <c r="E1" s="532"/>
      <c r="F1" s="532"/>
      <c r="G1" s="532"/>
      <c r="H1" s="527" t="s">
        <v>891</v>
      </c>
      <c r="I1" s="527"/>
      <c r="J1" s="527"/>
      <c r="K1" s="509"/>
    </row>
    <row r="2" spans="2:10" ht="19.5" customHeight="1">
      <c r="B2" s="550" t="s">
        <v>240</v>
      </c>
      <c r="C2" s="550"/>
      <c r="D2" s="550"/>
      <c r="E2" s="550"/>
      <c r="F2" s="550"/>
      <c r="G2" s="550"/>
      <c r="H2" s="550"/>
      <c r="I2" s="550"/>
      <c r="J2" s="550"/>
    </row>
    <row r="3" spans="1:10" s="131" customFormat="1" ht="24.75" customHeight="1" thickBot="1">
      <c r="A3" s="148"/>
      <c r="H3" s="18"/>
      <c r="I3" s="18"/>
      <c r="J3" s="18"/>
    </row>
    <row r="4" spans="1:10" s="147" customFormat="1" ht="22.5" customHeight="1" thickBot="1">
      <c r="A4" s="149"/>
      <c r="B4" s="555" t="s">
        <v>626</v>
      </c>
      <c r="C4" s="556"/>
      <c r="D4" s="552" t="s">
        <v>627</v>
      </c>
      <c r="E4" s="553"/>
      <c r="F4" s="554"/>
      <c r="G4" s="547" t="s">
        <v>145</v>
      </c>
      <c r="H4" s="548"/>
      <c r="I4" s="548"/>
      <c r="J4" s="549"/>
    </row>
    <row r="5" spans="1:10" s="147" customFormat="1" ht="21.75" customHeight="1" thickBot="1">
      <c r="A5" s="43"/>
      <c r="B5" s="557"/>
      <c r="C5" s="558"/>
      <c r="D5" s="551" t="s">
        <v>141</v>
      </c>
      <c r="E5" s="151" t="s">
        <v>142</v>
      </c>
      <c r="F5" s="152"/>
      <c r="G5" s="520" t="s">
        <v>146</v>
      </c>
      <c r="H5" s="521"/>
      <c r="I5" s="521"/>
      <c r="J5" s="522"/>
    </row>
    <row r="6" spans="1:10" ht="27.75" thickBot="1">
      <c r="A6" s="153"/>
      <c r="B6" s="154" t="s">
        <v>442</v>
      </c>
      <c r="C6" s="155" t="s">
        <v>841</v>
      </c>
      <c r="D6" s="551"/>
      <c r="E6" s="156" t="s">
        <v>143</v>
      </c>
      <c r="F6" s="157" t="s">
        <v>144</v>
      </c>
      <c r="G6" s="6">
        <v>1</v>
      </c>
      <c r="H6" s="10">
        <v>2</v>
      </c>
      <c r="I6" s="10">
        <v>3</v>
      </c>
      <c r="J6" s="10">
        <v>4</v>
      </c>
    </row>
    <row r="7" spans="1:10" ht="13.5">
      <c r="A7" s="545" t="s">
        <v>865</v>
      </c>
      <c r="B7" s="158">
        <v>2</v>
      </c>
      <c r="C7" s="159" t="s">
        <v>842</v>
      </c>
      <c r="D7" s="160">
        <v>4</v>
      </c>
      <c r="E7" s="117">
        <v>5</v>
      </c>
      <c r="F7" s="161">
        <v>6</v>
      </c>
      <c r="G7" s="162">
        <v>7</v>
      </c>
      <c r="H7" s="16">
        <v>8</v>
      </c>
      <c r="I7" s="10">
        <v>9</v>
      </c>
      <c r="J7" s="16">
        <v>10</v>
      </c>
    </row>
    <row r="8" spans="1:10" ht="30" customHeight="1">
      <c r="A8" s="546"/>
      <c r="B8" s="163" t="s">
        <v>443</v>
      </c>
      <c r="C8" s="164"/>
      <c r="D8" s="165">
        <f aca="true" t="shared" si="0" ref="D8:J8">SUM(D10,D171,D206)</f>
        <v>3990483.0999999996</v>
      </c>
      <c r="E8" s="165">
        <f t="shared" si="0"/>
        <v>2658910.6999999997</v>
      </c>
      <c r="F8" s="165">
        <f t="shared" si="0"/>
        <v>1731572.4000000001</v>
      </c>
      <c r="G8" s="165">
        <f t="shared" si="0"/>
        <v>1622896.7000000002</v>
      </c>
      <c r="H8" s="165">
        <f t="shared" si="0"/>
        <v>2416677.5</v>
      </c>
      <c r="I8" s="165">
        <f t="shared" si="0"/>
        <v>3204453.3000000007</v>
      </c>
      <c r="J8" s="19">
        <f t="shared" si="0"/>
        <v>3990483.0999999996</v>
      </c>
    </row>
    <row r="9" spans="1:10" ht="13.5">
      <c r="A9" s="546"/>
      <c r="B9" s="166" t="s">
        <v>444</v>
      </c>
      <c r="C9" s="164"/>
      <c r="D9" s="56"/>
      <c r="E9" s="49"/>
      <c r="F9" s="167"/>
      <c r="G9" s="168"/>
      <c r="H9" s="14"/>
      <c r="I9" s="14"/>
      <c r="J9" s="14"/>
    </row>
    <row r="10" spans="1:10" ht="51.75">
      <c r="A10" s="158">
        <v>1</v>
      </c>
      <c r="B10" s="169" t="s">
        <v>445</v>
      </c>
      <c r="C10" s="170" t="s">
        <v>792</v>
      </c>
      <c r="D10" s="56">
        <f aca="true" t="shared" si="1" ref="D10:J10">SUM(D12,D25,D68,D83,D93,D127,D142)</f>
        <v>2258910.6999999997</v>
      </c>
      <c r="E10" s="49">
        <f t="shared" si="1"/>
        <v>2658910.6999999997</v>
      </c>
      <c r="F10" s="167">
        <f t="shared" si="1"/>
        <v>0</v>
      </c>
      <c r="G10" s="14">
        <f t="shared" si="1"/>
        <v>904561.5</v>
      </c>
      <c r="H10" s="14">
        <f t="shared" si="1"/>
        <v>1360596.5</v>
      </c>
      <c r="I10" s="14">
        <f t="shared" si="1"/>
        <v>1810626.6000000003</v>
      </c>
      <c r="J10" s="14">
        <f t="shared" si="1"/>
        <v>2258910.6999999997</v>
      </c>
    </row>
    <row r="11" spans="1:10" ht="36.75" customHeight="1">
      <c r="A11" s="51">
        <v>4000</v>
      </c>
      <c r="B11" s="166" t="s">
        <v>444</v>
      </c>
      <c r="C11" s="164"/>
      <c r="D11" s="56"/>
      <c r="E11" s="49"/>
      <c r="F11" s="167"/>
      <c r="G11" s="168"/>
      <c r="H11" s="14"/>
      <c r="I11" s="14"/>
      <c r="J11" s="14"/>
    </row>
    <row r="12" spans="1:10" ht="28.5">
      <c r="A12" s="51"/>
      <c r="B12" s="37" t="s">
        <v>446</v>
      </c>
      <c r="C12" s="171" t="s">
        <v>792</v>
      </c>
      <c r="D12" s="56">
        <f>SUM(D14,D19,D22)</f>
        <v>558999</v>
      </c>
      <c r="E12" s="49">
        <f>SUM(E14,E19,E22)</f>
        <v>558999</v>
      </c>
      <c r="F12" s="167" t="s">
        <v>797</v>
      </c>
      <c r="G12" s="168">
        <f>SUM(G14,G19,G22)</f>
        <v>136912.5</v>
      </c>
      <c r="H12" s="14">
        <f>SUM(H14,H19,H22)</f>
        <v>269289.5</v>
      </c>
      <c r="I12" s="14">
        <f>SUM(I14,I19,I22)</f>
        <v>419449.3</v>
      </c>
      <c r="J12" s="14">
        <f>SUM(J14,J19,J22)</f>
        <v>558999</v>
      </c>
    </row>
    <row r="13" spans="1:10" ht="13.5" customHeight="1">
      <c r="A13" s="51">
        <v>4050</v>
      </c>
      <c r="B13" s="166" t="s">
        <v>444</v>
      </c>
      <c r="C13" s="164"/>
      <c r="D13" s="56"/>
      <c r="E13" s="49"/>
      <c r="F13" s="167"/>
      <c r="G13" s="168"/>
      <c r="H13" s="14"/>
      <c r="I13" s="14"/>
      <c r="J13" s="14"/>
    </row>
    <row r="14" spans="1:10" ht="36.75" customHeight="1">
      <c r="A14" s="51"/>
      <c r="B14" s="172" t="s">
        <v>447</v>
      </c>
      <c r="C14" s="171" t="s">
        <v>792</v>
      </c>
      <c r="D14" s="56">
        <f>SUM(D16:D18)</f>
        <v>558999</v>
      </c>
      <c r="E14" s="49">
        <f>SUM(E16:E18)</f>
        <v>558999</v>
      </c>
      <c r="F14" s="173" t="s">
        <v>796</v>
      </c>
      <c r="G14" s="168">
        <f>SUM(G16:G18)</f>
        <v>136912.5</v>
      </c>
      <c r="H14" s="14">
        <f>SUM(H16:H18)</f>
        <v>269289.5</v>
      </c>
      <c r="I14" s="14">
        <f>SUM(I16:I18)</f>
        <v>419449.3</v>
      </c>
      <c r="J14" s="14">
        <f>SUM(J16:J18)</f>
        <v>558999</v>
      </c>
    </row>
    <row r="15" spans="1:10" ht="30.75" customHeight="1">
      <c r="A15" s="51">
        <v>4100</v>
      </c>
      <c r="B15" s="166" t="s">
        <v>248</v>
      </c>
      <c r="C15" s="171"/>
      <c r="D15" s="56"/>
      <c r="E15" s="49"/>
      <c r="F15" s="173"/>
      <c r="G15" s="168"/>
      <c r="H15" s="14"/>
      <c r="I15" s="14"/>
      <c r="J15" s="14"/>
    </row>
    <row r="16" spans="1:10" ht="27">
      <c r="A16" s="51"/>
      <c r="B16" s="174" t="s">
        <v>448</v>
      </c>
      <c r="C16" s="175" t="s">
        <v>700</v>
      </c>
      <c r="D16" s="472">
        <f>SUM(E16:F16)</f>
        <v>550999</v>
      </c>
      <c r="E16" s="473">
        <v>550999</v>
      </c>
      <c r="F16" s="474" t="s">
        <v>796</v>
      </c>
      <c r="G16" s="475">
        <v>134912.5</v>
      </c>
      <c r="H16" s="476">
        <v>265289.5</v>
      </c>
      <c r="I16" s="476">
        <v>413449.3</v>
      </c>
      <c r="J16" s="476">
        <v>550999</v>
      </c>
    </row>
    <row r="17" spans="1:10" ht="27">
      <c r="A17" s="51">
        <v>4110</v>
      </c>
      <c r="B17" s="174" t="s">
        <v>449</v>
      </c>
      <c r="C17" s="175" t="s">
        <v>701</v>
      </c>
      <c r="D17" s="472">
        <f>SUM(E17:F17)</f>
        <v>8000</v>
      </c>
      <c r="E17" s="473">
        <v>8000</v>
      </c>
      <c r="F17" s="474" t="s">
        <v>796</v>
      </c>
      <c r="G17" s="477">
        <v>2000</v>
      </c>
      <c r="H17" s="478">
        <v>4000</v>
      </c>
      <c r="I17" s="477">
        <v>6000</v>
      </c>
      <c r="J17" s="477">
        <v>8000</v>
      </c>
    </row>
    <row r="18" spans="1:10" ht="14.25">
      <c r="A18" s="51"/>
      <c r="B18" s="174" t="s">
        <v>450</v>
      </c>
      <c r="C18" s="175" t="s">
        <v>699</v>
      </c>
      <c r="D18" s="472">
        <f>SUM(E18:F18)</f>
        <v>0</v>
      </c>
      <c r="E18" s="473">
        <v>0</v>
      </c>
      <c r="F18" s="474" t="s">
        <v>796</v>
      </c>
      <c r="G18" s="475"/>
      <c r="H18" s="476"/>
      <c r="I18" s="476"/>
      <c r="J18" s="476"/>
    </row>
    <row r="19" spans="1:10" ht="27">
      <c r="A19" s="51">
        <v>4111</v>
      </c>
      <c r="B19" s="176" t="s">
        <v>451</v>
      </c>
      <c r="C19" s="171" t="s">
        <v>792</v>
      </c>
      <c r="D19" s="472">
        <f>SUM(D21)</f>
        <v>0</v>
      </c>
      <c r="E19" s="473">
        <f>SUM(E21)</f>
        <v>0</v>
      </c>
      <c r="F19" s="474" t="s">
        <v>796</v>
      </c>
      <c r="G19" s="475">
        <f>SUM(G21)</f>
        <v>0</v>
      </c>
      <c r="H19" s="476">
        <f>SUM(H21)</f>
        <v>0</v>
      </c>
      <c r="I19" s="476">
        <f>SUM(I21)</f>
        <v>0</v>
      </c>
      <c r="J19" s="476">
        <f>SUM(J21)</f>
        <v>0</v>
      </c>
    </row>
    <row r="20" spans="1:10" ht="14.25">
      <c r="A20" s="51">
        <v>4112</v>
      </c>
      <c r="B20" s="166" t="s">
        <v>248</v>
      </c>
      <c r="C20" s="171"/>
      <c r="D20" s="472"/>
      <c r="E20" s="473"/>
      <c r="F20" s="474"/>
      <c r="G20" s="475"/>
      <c r="H20" s="476"/>
      <c r="I20" s="476"/>
      <c r="J20" s="476"/>
    </row>
    <row r="21" spans="1:10" ht="14.25">
      <c r="A21" s="51">
        <v>4114</v>
      </c>
      <c r="B21" s="174" t="s">
        <v>452</v>
      </c>
      <c r="C21" s="175" t="s">
        <v>702</v>
      </c>
      <c r="D21" s="472">
        <f>SUM(E21:F21)</f>
        <v>0</v>
      </c>
      <c r="E21" s="473"/>
      <c r="F21" s="474" t="s">
        <v>796</v>
      </c>
      <c r="G21" s="475"/>
      <c r="H21" s="476"/>
      <c r="I21" s="476"/>
      <c r="J21" s="476"/>
    </row>
    <row r="22" spans="1:10" ht="27">
      <c r="A22" s="51">
        <v>4120</v>
      </c>
      <c r="B22" s="176" t="s">
        <v>453</v>
      </c>
      <c r="C22" s="171" t="s">
        <v>792</v>
      </c>
      <c r="D22" s="472">
        <f>SUM(D24)</f>
        <v>0</v>
      </c>
      <c r="E22" s="473">
        <f>SUM(E24)</f>
        <v>0</v>
      </c>
      <c r="F22" s="479" t="s">
        <v>797</v>
      </c>
      <c r="G22" s="475">
        <f>SUM(G24)</f>
        <v>0</v>
      </c>
      <c r="H22" s="476">
        <f>SUM(H24)</f>
        <v>0</v>
      </c>
      <c r="I22" s="476">
        <f>SUM(I24)</f>
        <v>0</v>
      </c>
      <c r="J22" s="476">
        <f>SUM(J24)</f>
        <v>0</v>
      </c>
    </row>
    <row r="23" spans="1:10" ht="14.25">
      <c r="A23" s="51"/>
      <c r="B23" s="166" t="s">
        <v>248</v>
      </c>
      <c r="C23" s="171"/>
      <c r="D23" s="472"/>
      <c r="E23" s="473"/>
      <c r="F23" s="474"/>
      <c r="G23" s="475"/>
      <c r="H23" s="476"/>
      <c r="I23" s="476"/>
      <c r="J23" s="476"/>
    </row>
    <row r="24" spans="1:10" ht="13.5" customHeight="1">
      <c r="A24" s="51">
        <v>4121</v>
      </c>
      <c r="B24" s="176" t="s">
        <v>454</v>
      </c>
      <c r="C24" s="175" t="s">
        <v>703</v>
      </c>
      <c r="D24" s="472">
        <f>SUM(E24:F24)</f>
        <v>0</v>
      </c>
      <c r="E24" s="473"/>
      <c r="F24" s="474" t="s">
        <v>797</v>
      </c>
      <c r="G24" s="480"/>
      <c r="H24" s="480"/>
      <c r="I24" s="480"/>
      <c r="J24" s="476"/>
    </row>
    <row r="25" spans="1:10" ht="25.5" customHeight="1">
      <c r="A25" s="51">
        <v>4130</v>
      </c>
      <c r="B25" s="174" t="s">
        <v>455</v>
      </c>
      <c r="C25" s="171" t="s">
        <v>792</v>
      </c>
      <c r="D25" s="472">
        <f>SUM(D27,D36,D41,D51,D54,D58)</f>
        <v>331727</v>
      </c>
      <c r="E25" s="473">
        <f>SUM(E27,E36,E41,E51,E54,E58)</f>
        <v>331727</v>
      </c>
      <c r="F25" s="474" t="s">
        <v>796</v>
      </c>
      <c r="G25" s="475">
        <f>SUM(G27,G36,G41,G51,G54,G58)</f>
        <v>106717.80000000002</v>
      </c>
      <c r="H25" s="476">
        <f>SUM(H27,H36,H41,H51,H54,H58)</f>
        <v>188876</v>
      </c>
      <c r="I25" s="476">
        <f>SUM(I27,I36,I41,I51,I54,I58)</f>
        <v>255014</v>
      </c>
      <c r="J25" s="476">
        <f>SUM(J27,J36,J41,J51,J54,J58)</f>
        <v>331727</v>
      </c>
    </row>
    <row r="26" spans="1:10" ht="13.5">
      <c r="A26" s="51"/>
      <c r="B26" s="166" t="s">
        <v>444</v>
      </c>
      <c r="C26" s="164"/>
      <c r="D26" s="472"/>
      <c r="E26" s="473"/>
      <c r="F26" s="479"/>
      <c r="G26" s="475"/>
      <c r="H26" s="476"/>
      <c r="I26" s="476"/>
      <c r="J26" s="476"/>
    </row>
    <row r="27" spans="1:10" ht="13.5" customHeight="1">
      <c r="A27" s="51">
        <v>4131</v>
      </c>
      <c r="B27" s="176" t="s">
        <v>456</v>
      </c>
      <c r="C27" s="171" t="s">
        <v>792</v>
      </c>
      <c r="D27" s="472">
        <f>SUM(D29:D35)</f>
        <v>91011.8</v>
      </c>
      <c r="E27" s="473">
        <f>SUM(E29:E35)</f>
        <v>91011.8</v>
      </c>
      <c r="F27" s="474" t="s">
        <v>796</v>
      </c>
      <c r="G27" s="475">
        <f>SUM(G29:G35)</f>
        <v>32761.6</v>
      </c>
      <c r="H27" s="476">
        <f>SUM(H29:H35)</f>
        <v>45500</v>
      </c>
      <c r="I27" s="476">
        <f>SUM(I29:I35)</f>
        <v>62250</v>
      </c>
      <c r="J27" s="476">
        <f>SUM(J29:J35)</f>
        <v>91011.8</v>
      </c>
    </row>
    <row r="28" spans="1:10" ht="15" customHeight="1">
      <c r="A28" s="51">
        <v>4200</v>
      </c>
      <c r="B28" s="166" t="s">
        <v>248</v>
      </c>
      <c r="C28" s="171"/>
      <c r="D28" s="472"/>
      <c r="E28" s="473"/>
      <c r="F28" s="474"/>
      <c r="G28" s="475"/>
      <c r="H28" s="476"/>
      <c r="I28" s="476"/>
      <c r="J28" s="476"/>
    </row>
    <row r="29" spans="1:10" ht="27">
      <c r="A29" s="51"/>
      <c r="B29" s="174" t="s">
        <v>457</v>
      </c>
      <c r="C29" s="175" t="s">
        <v>704</v>
      </c>
      <c r="D29" s="472">
        <f aca="true" t="shared" si="2" ref="D29:D35">SUM(E29:F29)</f>
        <v>2000</v>
      </c>
      <c r="E29" s="473">
        <v>2000</v>
      </c>
      <c r="F29" s="474" t="s">
        <v>796</v>
      </c>
      <c r="G29" s="475">
        <v>500</v>
      </c>
      <c r="H29" s="476">
        <v>1000</v>
      </c>
      <c r="I29" s="476">
        <v>1500</v>
      </c>
      <c r="J29" s="476">
        <v>2000</v>
      </c>
    </row>
    <row r="30" spans="1:10" ht="14.25">
      <c r="A30" s="51">
        <v>4210</v>
      </c>
      <c r="B30" s="177" t="s">
        <v>458</v>
      </c>
      <c r="C30" s="178" t="s">
        <v>705</v>
      </c>
      <c r="D30" s="472">
        <f t="shared" si="2"/>
        <v>78040</v>
      </c>
      <c r="E30" s="473">
        <v>78040</v>
      </c>
      <c r="F30" s="474" t="s">
        <v>796</v>
      </c>
      <c r="G30" s="475">
        <v>28789.8</v>
      </c>
      <c r="H30" s="476">
        <v>39500</v>
      </c>
      <c r="I30" s="476">
        <v>53250</v>
      </c>
      <c r="J30" s="476">
        <v>78040</v>
      </c>
    </row>
    <row r="31" spans="1:10" ht="16.5">
      <c r="A31" s="51"/>
      <c r="B31" s="174" t="s">
        <v>459</v>
      </c>
      <c r="C31" s="175" t="s">
        <v>706</v>
      </c>
      <c r="D31" s="472">
        <f t="shared" si="2"/>
        <v>4865.8</v>
      </c>
      <c r="E31" s="473">
        <v>4865.8</v>
      </c>
      <c r="F31" s="474" t="s">
        <v>796</v>
      </c>
      <c r="G31" s="477">
        <v>1865.8</v>
      </c>
      <c r="H31" s="478">
        <v>2000</v>
      </c>
      <c r="I31" s="477">
        <v>3000</v>
      </c>
      <c r="J31" s="477">
        <v>4865.8</v>
      </c>
    </row>
    <row r="32" spans="1:10" ht="16.5">
      <c r="A32" s="51">
        <v>4211</v>
      </c>
      <c r="B32" s="174" t="s">
        <v>460</v>
      </c>
      <c r="C32" s="175" t="s">
        <v>707</v>
      </c>
      <c r="D32" s="472">
        <f t="shared" si="2"/>
        <v>3106</v>
      </c>
      <c r="E32" s="473">
        <v>3106</v>
      </c>
      <c r="F32" s="474" t="s">
        <v>796</v>
      </c>
      <c r="G32" s="477">
        <v>856</v>
      </c>
      <c r="H32" s="478">
        <v>1500</v>
      </c>
      <c r="I32" s="477">
        <v>2250</v>
      </c>
      <c r="J32" s="477">
        <v>3106</v>
      </c>
    </row>
    <row r="33" spans="1:10" ht="14.25" customHeight="1">
      <c r="A33" s="51">
        <v>4212</v>
      </c>
      <c r="B33" s="174" t="s">
        <v>461</v>
      </c>
      <c r="C33" s="175" t="s">
        <v>708</v>
      </c>
      <c r="D33" s="472">
        <f t="shared" si="2"/>
        <v>3000</v>
      </c>
      <c r="E33" s="473">
        <v>3000</v>
      </c>
      <c r="F33" s="474" t="s">
        <v>796</v>
      </c>
      <c r="G33" s="477">
        <v>750</v>
      </c>
      <c r="H33" s="478">
        <v>1500</v>
      </c>
      <c r="I33" s="477">
        <v>2250</v>
      </c>
      <c r="J33" s="477">
        <v>3000</v>
      </c>
    </row>
    <row r="34" spans="1:10" ht="14.25">
      <c r="A34" s="51">
        <v>4213</v>
      </c>
      <c r="B34" s="174" t="s">
        <v>462</v>
      </c>
      <c r="C34" s="175" t="s">
        <v>709</v>
      </c>
      <c r="D34" s="472">
        <f t="shared" si="2"/>
        <v>0</v>
      </c>
      <c r="E34" s="473">
        <v>0</v>
      </c>
      <c r="F34" s="474" t="s">
        <v>796</v>
      </c>
      <c r="G34" s="475">
        <v>0</v>
      </c>
      <c r="H34" s="476">
        <v>0</v>
      </c>
      <c r="I34" s="476">
        <v>0</v>
      </c>
      <c r="J34" s="476">
        <v>0</v>
      </c>
    </row>
    <row r="35" spans="1:10" ht="14.25">
      <c r="A35" s="51">
        <v>4214</v>
      </c>
      <c r="B35" s="174" t="s">
        <v>463</v>
      </c>
      <c r="C35" s="175" t="s">
        <v>710</v>
      </c>
      <c r="D35" s="472">
        <f t="shared" si="2"/>
        <v>0</v>
      </c>
      <c r="E35" s="473"/>
      <c r="F35" s="474" t="s">
        <v>796</v>
      </c>
      <c r="G35" s="475"/>
      <c r="H35" s="476"/>
      <c r="I35" s="476"/>
      <c r="J35" s="476"/>
    </row>
    <row r="36" spans="1:10" ht="40.5">
      <c r="A36" s="51">
        <v>4215</v>
      </c>
      <c r="B36" s="176" t="s">
        <v>464</v>
      </c>
      <c r="C36" s="171" t="s">
        <v>792</v>
      </c>
      <c r="D36" s="472">
        <f>SUM(D38:D40)</f>
        <v>16550</v>
      </c>
      <c r="E36" s="473">
        <f>SUM(E38:E40)</f>
        <v>16550</v>
      </c>
      <c r="F36" s="474" t="s">
        <v>796</v>
      </c>
      <c r="G36" s="475">
        <f>SUM(G38:G40)</f>
        <v>4650</v>
      </c>
      <c r="H36" s="476">
        <f>SUM(H38:H40)</f>
        <v>8200</v>
      </c>
      <c r="I36" s="476">
        <f>SUM(I38:I40)</f>
        <v>12000</v>
      </c>
      <c r="J36" s="476">
        <f>SUM(J38:J40)</f>
        <v>16550</v>
      </c>
    </row>
    <row r="37" spans="1:10" ht="17.25" customHeight="1">
      <c r="A37" s="51">
        <v>4216</v>
      </c>
      <c r="B37" s="166" t="s">
        <v>248</v>
      </c>
      <c r="C37" s="171"/>
      <c r="D37" s="472"/>
      <c r="E37" s="473"/>
      <c r="F37" s="474"/>
      <c r="G37" s="475"/>
      <c r="H37" s="476"/>
      <c r="I37" s="476"/>
      <c r="J37" s="476"/>
    </row>
    <row r="38" spans="1:10" ht="14.25">
      <c r="A38" s="51">
        <v>4217</v>
      </c>
      <c r="B38" s="174" t="s">
        <v>465</v>
      </c>
      <c r="C38" s="179">
        <v>4221</v>
      </c>
      <c r="D38" s="472">
        <f>SUM(E38:F38)</f>
        <v>16550</v>
      </c>
      <c r="E38" s="473">
        <v>16550</v>
      </c>
      <c r="F38" s="474" t="s">
        <v>796</v>
      </c>
      <c r="G38" s="473">
        <v>4650</v>
      </c>
      <c r="H38" s="481">
        <v>8200</v>
      </c>
      <c r="I38" s="473">
        <v>12000</v>
      </c>
      <c r="J38" s="473">
        <v>16550</v>
      </c>
    </row>
    <row r="39" spans="1:10" ht="27">
      <c r="A39" s="51">
        <v>4220</v>
      </c>
      <c r="B39" s="174" t="s">
        <v>466</v>
      </c>
      <c r="C39" s="175" t="s">
        <v>756</v>
      </c>
      <c r="D39" s="472">
        <f>SUM(E39:F39)</f>
        <v>0</v>
      </c>
      <c r="E39" s="473">
        <v>0</v>
      </c>
      <c r="F39" s="474" t="s">
        <v>796</v>
      </c>
      <c r="G39" s="473">
        <v>0</v>
      </c>
      <c r="H39" s="481">
        <v>0</v>
      </c>
      <c r="I39" s="473">
        <v>0</v>
      </c>
      <c r="J39" s="473">
        <v>0</v>
      </c>
    </row>
    <row r="40" spans="1:10" ht="14.25">
      <c r="A40" s="51"/>
      <c r="B40" s="174" t="s">
        <v>467</v>
      </c>
      <c r="C40" s="175" t="s">
        <v>757</v>
      </c>
      <c r="D40" s="472">
        <f>SUM(E40:F40)</f>
        <v>0</v>
      </c>
      <c r="E40" s="473"/>
      <c r="F40" s="474" t="s">
        <v>796</v>
      </c>
      <c r="G40" s="475"/>
      <c r="H40" s="476"/>
      <c r="I40" s="476"/>
      <c r="J40" s="476"/>
    </row>
    <row r="41" spans="1:10" ht="51">
      <c r="A41" s="51">
        <v>4221</v>
      </c>
      <c r="B41" s="180" t="s">
        <v>468</v>
      </c>
      <c r="C41" s="171" t="s">
        <v>792</v>
      </c>
      <c r="D41" s="472">
        <f>SUM(D43:D50)</f>
        <v>103968</v>
      </c>
      <c r="E41" s="473">
        <f>SUM(E43:E50)</f>
        <v>103968</v>
      </c>
      <c r="F41" s="474" t="s">
        <v>796</v>
      </c>
      <c r="G41" s="475">
        <f>SUM(G43:G50)</f>
        <v>32359</v>
      </c>
      <c r="H41" s="476">
        <f>SUM(H43:H50)</f>
        <v>63676</v>
      </c>
      <c r="I41" s="476">
        <f>SUM(I43:I50)</f>
        <v>86014</v>
      </c>
      <c r="J41" s="476">
        <f>SUM(J43:J50)</f>
        <v>103968</v>
      </c>
    </row>
    <row r="42" spans="1:10" ht="14.25">
      <c r="A42" s="51">
        <v>4222</v>
      </c>
      <c r="B42" s="166" t="s">
        <v>248</v>
      </c>
      <c r="C42" s="171"/>
      <c r="D42" s="472"/>
      <c r="E42" s="473"/>
      <c r="F42" s="474"/>
      <c r="G42" s="475"/>
      <c r="H42" s="476"/>
      <c r="I42" s="476"/>
      <c r="J42" s="476"/>
    </row>
    <row r="43" spans="1:10" ht="14.25">
      <c r="A43" s="51">
        <v>4223</v>
      </c>
      <c r="B43" s="174" t="s">
        <v>469</v>
      </c>
      <c r="C43" s="175" t="s">
        <v>758</v>
      </c>
      <c r="D43" s="472">
        <f>SUM(E43:F43)</f>
        <v>0</v>
      </c>
      <c r="E43" s="473"/>
      <c r="F43" s="474" t="s">
        <v>796</v>
      </c>
      <c r="G43" s="473"/>
      <c r="H43" s="481"/>
      <c r="I43" s="473"/>
      <c r="J43" s="473"/>
    </row>
    <row r="44" spans="1:10" ht="31.5" customHeight="1">
      <c r="A44" s="51">
        <v>4230</v>
      </c>
      <c r="B44" s="174" t="s">
        <v>470</v>
      </c>
      <c r="C44" s="175" t="s">
        <v>759</v>
      </c>
      <c r="D44" s="472">
        <f aca="true" t="shared" si="3" ref="D44:D50">SUM(E44:F44)</f>
        <v>5868</v>
      </c>
      <c r="E44" s="473">
        <v>5868</v>
      </c>
      <c r="F44" s="474" t="s">
        <v>796</v>
      </c>
      <c r="G44" s="482">
        <v>1479</v>
      </c>
      <c r="H44" s="483">
        <v>2926</v>
      </c>
      <c r="I44" s="482">
        <v>4389</v>
      </c>
      <c r="J44" s="482">
        <v>5868</v>
      </c>
    </row>
    <row r="45" spans="1:10" ht="27">
      <c r="A45" s="51"/>
      <c r="B45" s="174" t="s">
        <v>471</v>
      </c>
      <c r="C45" s="175" t="s">
        <v>760</v>
      </c>
      <c r="D45" s="472">
        <f t="shared" si="3"/>
        <v>0</v>
      </c>
      <c r="E45" s="473"/>
      <c r="F45" s="474" t="s">
        <v>796</v>
      </c>
      <c r="G45" s="473"/>
      <c r="H45" s="481"/>
      <c r="I45" s="473"/>
      <c r="J45" s="473"/>
    </row>
    <row r="46" spans="1:10" ht="14.25">
      <c r="A46" s="51">
        <v>4231</v>
      </c>
      <c r="B46" s="174" t="s">
        <v>472</v>
      </c>
      <c r="C46" s="175" t="s">
        <v>761</v>
      </c>
      <c r="D46" s="472">
        <f t="shared" si="3"/>
        <v>1500</v>
      </c>
      <c r="E46" s="473">
        <v>1500</v>
      </c>
      <c r="F46" s="474" t="s">
        <v>796</v>
      </c>
      <c r="G46" s="475">
        <v>380</v>
      </c>
      <c r="H46" s="476">
        <v>750</v>
      </c>
      <c r="I46" s="476">
        <v>1125</v>
      </c>
      <c r="J46" s="476">
        <v>1500</v>
      </c>
    </row>
    <row r="47" spans="1:10" ht="14.25">
      <c r="A47" s="51">
        <v>4232</v>
      </c>
      <c r="B47" s="181" t="s">
        <v>473</v>
      </c>
      <c r="C47" s="182">
        <v>4235</v>
      </c>
      <c r="D47" s="472">
        <f t="shared" si="3"/>
        <v>0</v>
      </c>
      <c r="E47" s="473"/>
      <c r="F47" s="474" t="s">
        <v>796</v>
      </c>
      <c r="G47" s="475"/>
      <c r="H47" s="476"/>
      <c r="I47" s="476"/>
      <c r="J47" s="476"/>
    </row>
    <row r="48" spans="1:10" ht="27">
      <c r="A48" s="51">
        <v>4233</v>
      </c>
      <c r="B48" s="174" t="s">
        <v>474</v>
      </c>
      <c r="C48" s="175" t="s">
        <v>762</v>
      </c>
      <c r="D48" s="472">
        <f t="shared" si="3"/>
        <v>0</v>
      </c>
      <c r="E48" s="473"/>
      <c r="F48" s="474" t="s">
        <v>796</v>
      </c>
      <c r="G48" s="475"/>
      <c r="H48" s="476"/>
      <c r="I48" s="476"/>
      <c r="J48" s="476"/>
    </row>
    <row r="49" spans="1:10" ht="16.5">
      <c r="A49" s="51">
        <v>4234</v>
      </c>
      <c r="B49" s="174" t="s">
        <v>475</v>
      </c>
      <c r="C49" s="175" t="s">
        <v>763</v>
      </c>
      <c r="D49" s="472">
        <f t="shared" si="3"/>
        <v>2500</v>
      </c>
      <c r="E49" s="473">
        <v>2500</v>
      </c>
      <c r="F49" s="474" t="s">
        <v>796</v>
      </c>
      <c r="G49" s="477">
        <v>350</v>
      </c>
      <c r="H49" s="478">
        <v>1250</v>
      </c>
      <c r="I49" s="477">
        <v>1875</v>
      </c>
      <c r="J49" s="477">
        <v>2500</v>
      </c>
    </row>
    <row r="50" spans="1:10" ht="14.25">
      <c r="A50" s="51">
        <v>4235</v>
      </c>
      <c r="B50" s="174" t="s">
        <v>476</v>
      </c>
      <c r="C50" s="175" t="s">
        <v>764</v>
      </c>
      <c r="D50" s="472">
        <f t="shared" si="3"/>
        <v>94100</v>
      </c>
      <c r="E50" s="473">
        <v>94100</v>
      </c>
      <c r="F50" s="474" t="s">
        <v>796</v>
      </c>
      <c r="G50" s="475">
        <v>30150</v>
      </c>
      <c r="H50" s="476">
        <v>58750</v>
      </c>
      <c r="I50" s="476">
        <v>78625</v>
      </c>
      <c r="J50" s="476">
        <v>94100</v>
      </c>
    </row>
    <row r="51" spans="1:10" ht="26.25" customHeight="1">
      <c r="A51" s="51">
        <v>4236</v>
      </c>
      <c r="B51" s="176" t="s">
        <v>477</v>
      </c>
      <c r="C51" s="171" t="s">
        <v>792</v>
      </c>
      <c r="D51" s="472">
        <f>SUM(D53)</f>
        <v>10500</v>
      </c>
      <c r="E51" s="473">
        <f>SUM(E53)</f>
        <v>10500</v>
      </c>
      <c r="F51" s="474" t="s">
        <v>796</v>
      </c>
      <c r="G51" s="475">
        <f>SUM(G53)</f>
        <v>2625</v>
      </c>
      <c r="H51" s="476">
        <f>SUM(H53)</f>
        <v>5250</v>
      </c>
      <c r="I51" s="476">
        <f>SUM(I53)</f>
        <v>7875</v>
      </c>
      <c r="J51" s="476">
        <f>SUM(J53)</f>
        <v>10500</v>
      </c>
    </row>
    <row r="52" spans="1:10" ht="14.25">
      <c r="A52" s="51">
        <v>4237</v>
      </c>
      <c r="B52" s="166" t="s">
        <v>248</v>
      </c>
      <c r="C52" s="171"/>
      <c r="D52" s="472"/>
      <c r="E52" s="473"/>
      <c r="F52" s="474"/>
      <c r="G52" s="475"/>
      <c r="H52" s="476"/>
      <c r="I52" s="476"/>
      <c r="J52" s="476"/>
    </row>
    <row r="53" spans="1:10" ht="14.25">
      <c r="A53" s="51">
        <v>4238</v>
      </c>
      <c r="B53" s="174" t="s">
        <v>478</v>
      </c>
      <c r="C53" s="175" t="s">
        <v>765</v>
      </c>
      <c r="D53" s="472">
        <f>SUM(E53:F53)</f>
        <v>10500</v>
      </c>
      <c r="E53" s="473">
        <v>10500</v>
      </c>
      <c r="F53" s="474" t="s">
        <v>796</v>
      </c>
      <c r="G53" s="475">
        <v>2625</v>
      </c>
      <c r="H53" s="476">
        <v>5250</v>
      </c>
      <c r="I53" s="476">
        <v>7875</v>
      </c>
      <c r="J53" s="476">
        <v>10500</v>
      </c>
    </row>
    <row r="54" spans="1:10" ht="27">
      <c r="A54" s="51">
        <v>4240</v>
      </c>
      <c r="B54" s="176" t="s">
        <v>479</v>
      </c>
      <c r="C54" s="171" t="s">
        <v>792</v>
      </c>
      <c r="D54" s="472">
        <f>SUM(D56:D57)</f>
        <v>36635.3</v>
      </c>
      <c r="E54" s="473">
        <f>SUM(E56:E57)</f>
        <v>36635.3</v>
      </c>
      <c r="F54" s="474" t="s">
        <v>796</v>
      </c>
      <c r="G54" s="475">
        <f>SUM(G56:G57)</f>
        <v>16260.3</v>
      </c>
      <c r="H54" s="476">
        <f>SUM(H56:H57)</f>
        <v>29250</v>
      </c>
      <c r="I54" s="476">
        <f>SUM(I56:I57)</f>
        <v>32875</v>
      </c>
      <c r="J54" s="476">
        <f>SUM(J56:J57)</f>
        <v>36635.3</v>
      </c>
    </row>
    <row r="55" spans="1:10" ht="14.25">
      <c r="A55" s="51"/>
      <c r="B55" s="166" t="s">
        <v>248</v>
      </c>
      <c r="C55" s="171"/>
      <c r="D55" s="472"/>
      <c r="E55" s="473"/>
      <c r="F55" s="474"/>
      <c r="G55" s="475"/>
      <c r="H55" s="476"/>
      <c r="I55" s="476"/>
      <c r="J55" s="476"/>
    </row>
    <row r="56" spans="1:10" ht="27">
      <c r="A56" s="51">
        <v>4241</v>
      </c>
      <c r="B56" s="174" t="s">
        <v>480</v>
      </c>
      <c r="C56" s="175" t="s">
        <v>766</v>
      </c>
      <c r="D56" s="472">
        <f>SUM(E56:F56)</f>
        <v>22000</v>
      </c>
      <c r="E56" s="473">
        <v>22000</v>
      </c>
      <c r="F56" s="474" t="s">
        <v>796</v>
      </c>
      <c r="G56" s="477">
        <v>12500</v>
      </c>
      <c r="H56" s="478">
        <v>21000</v>
      </c>
      <c r="I56" s="477">
        <v>21500</v>
      </c>
      <c r="J56" s="477">
        <v>22000</v>
      </c>
    </row>
    <row r="57" spans="1:10" ht="28.5" customHeight="1">
      <c r="A57" s="51">
        <v>4250</v>
      </c>
      <c r="B57" s="183" t="s">
        <v>481</v>
      </c>
      <c r="C57" s="178" t="s">
        <v>767</v>
      </c>
      <c r="D57" s="472">
        <f>SUM(E57:F57)</f>
        <v>14635.3</v>
      </c>
      <c r="E57" s="473">
        <v>14635.3</v>
      </c>
      <c r="F57" s="474" t="s">
        <v>796</v>
      </c>
      <c r="G57" s="473">
        <v>3760.3</v>
      </c>
      <c r="H57" s="481">
        <v>8250</v>
      </c>
      <c r="I57" s="472">
        <v>11375</v>
      </c>
      <c r="J57" s="476">
        <v>14635.3</v>
      </c>
    </row>
    <row r="58" spans="1:10" ht="40.5">
      <c r="A58" s="51"/>
      <c r="B58" s="176" t="s">
        <v>482</v>
      </c>
      <c r="C58" s="171" t="s">
        <v>792</v>
      </c>
      <c r="D58" s="472">
        <f>SUM(D60:D67)</f>
        <v>73061.9</v>
      </c>
      <c r="E58" s="473">
        <f>SUM(E60:E67)</f>
        <v>73061.9</v>
      </c>
      <c r="F58" s="474" t="s">
        <v>796</v>
      </c>
      <c r="G58" s="475">
        <f>SUM(G60:G67)</f>
        <v>18061.9</v>
      </c>
      <c r="H58" s="476">
        <f>SUM(H60:H67)</f>
        <v>37000</v>
      </c>
      <c r="I58" s="484">
        <f>SUM(I60:I67)</f>
        <v>54000</v>
      </c>
      <c r="J58" s="476">
        <f>SUM(J60:J67)</f>
        <v>73061.9</v>
      </c>
    </row>
    <row r="59" spans="1:10" ht="14.25">
      <c r="A59" s="51">
        <v>4251</v>
      </c>
      <c r="B59" s="166" t="s">
        <v>248</v>
      </c>
      <c r="C59" s="171"/>
      <c r="D59" s="472"/>
      <c r="E59" s="473"/>
      <c r="F59" s="474"/>
      <c r="G59" s="475"/>
      <c r="H59" s="476"/>
      <c r="I59" s="484"/>
      <c r="J59" s="476"/>
    </row>
    <row r="60" spans="1:10" ht="16.5">
      <c r="A60" s="51">
        <v>4252</v>
      </c>
      <c r="B60" s="183" t="s">
        <v>483</v>
      </c>
      <c r="C60" s="178" t="s">
        <v>768</v>
      </c>
      <c r="D60" s="472">
        <f aca="true" t="shared" si="4" ref="D60:D67">SUM(E60:F60)</f>
        <v>6000</v>
      </c>
      <c r="E60" s="473">
        <v>6000</v>
      </c>
      <c r="F60" s="474" t="s">
        <v>796</v>
      </c>
      <c r="G60" s="477">
        <v>2000</v>
      </c>
      <c r="H60" s="478">
        <v>3000</v>
      </c>
      <c r="I60" s="485">
        <v>4500</v>
      </c>
      <c r="J60" s="486">
        <v>6000</v>
      </c>
    </row>
    <row r="61" spans="1:10" ht="14.25">
      <c r="A61" s="51">
        <v>4260</v>
      </c>
      <c r="B61" s="174" t="s">
        <v>484</v>
      </c>
      <c r="C61" s="175" t="s">
        <v>769</v>
      </c>
      <c r="D61" s="472">
        <f t="shared" si="4"/>
        <v>0</v>
      </c>
      <c r="E61" s="473"/>
      <c r="F61" s="474" t="s">
        <v>796</v>
      </c>
      <c r="G61" s="475"/>
      <c r="H61" s="476"/>
      <c r="I61" s="484"/>
      <c r="J61" s="476"/>
    </row>
    <row r="62" spans="1:10" ht="27">
      <c r="A62" s="51"/>
      <c r="B62" s="174" t="s">
        <v>485</v>
      </c>
      <c r="C62" s="175" t="s">
        <v>770</v>
      </c>
      <c r="D62" s="472">
        <f t="shared" si="4"/>
        <v>0</v>
      </c>
      <c r="E62" s="473"/>
      <c r="F62" s="474" t="s">
        <v>796</v>
      </c>
      <c r="G62" s="475"/>
      <c r="H62" s="476"/>
      <c r="I62" s="476"/>
      <c r="J62" s="476"/>
    </row>
    <row r="63" spans="1:10" ht="14.25">
      <c r="A63" s="51">
        <v>4261</v>
      </c>
      <c r="B63" s="174" t="s">
        <v>486</v>
      </c>
      <c r="C63" s="175" t="s">
        <v>771</v>
      </c>
      <c r="D63" s="472">
        <f t="shared" si="4"/>
        <v>27061.9</v>
      </c>
      <c r="E63" s="473">
        <v>27061.9</v>
      </c>
      <c r="F63" s="474" t="s">
        <v>796</v>
      </c>
      <c r="G63" s="473">
        <v>7561.9</v>
      </c>
      <c r="H63" s="481">
        <v>13000</v>
      </c>
      <c r="I63" s="473">
        <v>19500</v>
      </c>
      <c r="J63" s="473">
        <v>27061.9</v>
      </c>
    </row>
    <row r="64" spans="1:10" ht="26.25" customHeight="1">
      <c r="A64" s="51">
        <v>4262</v>
      </c>
      <c r="B64" s="184" t="s">
        <v>487</v>
      </c>
      <c r="C64" s="175" t="s">
        <v>772</v>
      </c>
      <c r="D64" s="472">
        <f t="shared" si="4"/>
        <v>0</v>
      </c>
      <c r="E64" s="473"/>
      <c r="F64" s="474" t="s">
        <v>796</v>
      </c>
      <c r="G64" s="475"/>
      <c r="H64" s="476"/>
      <c r="I64" s="476"/>
      <c r="J64" s="476"/>
    </row>
    <row r="65" spans="1:10" ht="14.25">
      <c r="A65" s="51">
        <v>4263</v>
      </c>
      <c r="B65" s="174" t="s">
        <v>488</v>
      </c>
      <c r="C65" s="175" t="s">
        <v>773</v>
      </c>
      <c r="D65" s="472">
        <f t="shared" si="4"/>
        <v>0</v>
      </c>
      <c r="E65" s="473"/>
      <c r="F65" s="474" t="s">
        <v>796</v>
      </c>
      <c r="G65" s="475"/>
      <c r="H65" s="476"/>
      <c r="I65" s="476"/>
      <c r="J65" s="476"/>
    </row>
    <row r="66" spans="1:10" ht="14.25">
      <c r="A66" s="51">
        <v>4264</v>
      </c>
      <c r="B66" s="174" t="s">
        <v>489</v>
      </c>
      <c r="C66" s="175" t="s">
        <v>774</v>
      </c>
      <c r="D66" s="472">
        <f t="shared" si="4"/>
        <v>4000</v>
      </c>
      <c r="E66" s="473">
        <v>4000</v>
      </c>
      <c r="F66" s="474" t="s">
        <v>796</v>
      </c>
      <c r="G66" s="473">
        <v>1000</v>
      </c>
      <c r="H66" s="481">
        <v>2000</v>
      </c>
      <c r="I66" s="473">
        <v>3000</v>
      </c>
      <c r="J66" s="473">
        <v>4000</v>
      </c>
    </row>
    <row r="67" spans="1:10" ht="14.25">
      <c r="A67" s="51">
        <v>4265</v>
      </c>
      <c r="B67" s="174" t="s">
        <v>490</v>
      </c>
      <c r="C67" s="175" t="s">
        <v>775</v>
      </c>
      <c r="D67" s="472">
        <f t="shared" si="4"/>
        <v>36000</v>
      </c>
      <c r="E67" s="473">
        <v>36000</v>
      </c>
      <c r="F67" s="474" t="s">
        <v>796</v>
      </c>
      <c r="G67" s="475">
        <v>7500</v>
      </c>
      <c r="H67" s="476">
        <v>19000</v>
      </c>
      <c r="I67" s="476">
        <v>27000</v>
      </c>
      <c r="J67" s="476">
        <v>36000</v>
      </c>
    </row>
    <row r="68" spans="1:10" ht="27">
      <c r="A68" s="51">
        <v>4266</v>
      </c>
      <c r="B68" s="176" t="s">
        <v>491</v>
      </c>
      <c r="C68" s="171" t="s">
        <v>792</v>
      </c>
      <c r="D68" s="472">
        <f>SUM(D70,D74,D78)</f>
        <v>0</v>
      </c>
      <c r="E68" s="473">
        <f>SUM(E70,E74,E78)</f>
        <v>0</v>
      </c>
      <c r="F68" s="474" t="s">
        <v>796</v>
      </c>
      <c r="G68" s="475">
        <f>SUM(G70,G74,G78)</f>
        <v>0</v>
      </c>
      <c r="H68" s="476">
        <f>SUM(H70,H74,H78)</f>
        <v>0</v>
      </c>
      <c r="I68" s="476">
        <f>SUM(I70,I74,I78)</f>
        <v>0</v>
      </c>
      <c r="J68" s="476">
        <f>SUM(J70,J74,J78)</f>
        <v>0</v>
      </c>
    </row>
    <row r="69" spans="1:10" ht="13.5">
      <c r="A69" s="51">
        <v>4267</v>
      </c>
      <c r="B69" s="166" t="s">
        <v>444</v>
      </c>
      <c r="C69" s="164"/>
      <c r="D69" s="472"/>
      <c r="E69" s="473"/>
      <c r="F69" s="479"/>
      <c r="G69" s="475"/>
      <c r="H69" s="476"/>
      <c r="I69" s="476"/>
      <c r="J69" s="476"/>
    </row>
    <row r="70" spans="1:10" ht="13.5">
      <c r="A70" s="51">
        <v>4268</v>
      </c>
      <c r="B70" s="176" t="s">
        <v>492</v>
      </c>
      <c r="C70" s="171" t="s">
        <v>792</v>
      </c>
      <c r="D70" s="472">
        <f>SUM(D72:D73)</f>
        <v>0</v>
      </c>
      <c r="E70" s="473">
        <f>SUM(E72:E73)</f>
        <v>0</v>
      </c>
      <c r="F70" s="479" t="s">
        <v>797</v>
      </c>
      <c r="G70" s="475">
        <f>SUM(G72:G73)</f>
        <v>0</v>
      </c>
      <c r="H70" s="476">
        <f>SUM(H72:H73)</f>
        <v>0</v>
      </c>
      <c r="I70" s="476">
        <f>SUM(I72:I73)</f>
        <v>0</v>
      </c>
      <c r="J70" s="476">
        <f>SUM(J72:J73)</f>
        <v>0</v>
      </c>
    </row>
    <row r="71" spans="1:10" ht="11.25" customHeight="1">
      <c r="A71" s="51">
        <v>4300</v>
      </c>
      <c r="B71" s="166" t="s">
        <v>248</v>
      </c>
      <c r="C71" s="171"/>
      <c r="D71" s="472"/>
      <c r="E71" s="473"/>
      <c r="F71" s="474"/>
      <c r="G71" s="475"/>
      <c r="H71" s="476"/>
      <c r="I71" s="476"/>
      <c r="J71" s="476"/>
    </row>
    <row r="72" spans="1:10" ht="14.25">
      <c r="A72" s="51"/>
      <c r="B72" s="174" t="s">
        <v>493</v>
      </c>
      <c r="C72" s="175" t="s">
        <v>776</v>
      </c>
      <c r="D72" s="472">
        <f>SUM(E72:F72)</f>
        <v>0</v>
      </c>
      <c r="E72" s="473"/>
      <c r="F72" s="474" t="s">
        <v>796</v>
      </c>
      <c r="G72" s="475"/>
      <c r="H72" s="476"/>
      <c r="I72" s="476"/>
      <c r="J72" s="476"/>
    </row>
    <row r="73" spans="1:10" ht="14.25">
      <c r="A73" s="51">
        <v>4310</v>
      </c>
      <c r="B73" s="174" t="s">
        <v>494</v>
      </c>
      <c r="C73" s="175" t="s">
        <v>777</v>
      </c>
      <c r="D73" s="472">
        <f>SUM(E73:F73)</f>
        <v>0</v>
      </c>
      <c r="E73" s="473"/>
      <c r="F73" s="474" t="s">
        <v>796</v>
      </c>
      <c r="G73" s="475"/>
      <c r="H73" s="476"/>
      <c r="I73" s="476"/>
      <c r="J73" s="476"/>
    </row>
    <row r="74" spans="1:10" ht="27">
      <c r="A74" s="51"/>
      <c r="B74" s="176" t="s">
        <v>495</v>
      </c>
      <c r="C74" s="171" t="s">
        <v>792</v>
      </c>
      <c r="D74" s="472">
        <f>SUM(D76:D77)</f>
        <v>0</v>
      </c>
      <c r="E74" s="473">
        <f>SUM(E76:E77)</f>
        <v>0</v>
      </c>
      <c r="F74" s="479" t="s">
        <v>797</v>
      </c>
      <c r="G74" s="475">
        <f>SUM(G76:G77)</f>
        <v>0</v>
      </c>
      <c r="H74" s="476">
        <f>SUM(H76:H77)</f>
        <v>0</v>
      </c>
      <c r="I74" s="476">
        <f>SUM(I76:I77)</f>
        <v>0</v>
      </c>
      <c r="J74" s="476">
        <f>SUM(J76:J77)</f>
        <v>0</v>
      </c>
    </row>
    <row r="75" spans="1:10" ht="14.25">
      <c r="A75" s="51">
        <v>4311</v>
      </c>
      <c r="B75" s="166" t="s">
        <v>248</v>
      </c>
      <c r="C75" s="171"/>
      <c r="D75" s="472"/>
      <c r="E75" s="473"/>
      <c r="F75" s="474"/>
      <c r="G75" s="475"/>
      <c r="H75" s="476"/>
      <c r="I75" s="476"/>
      <c r="J75" s="476"/>
    </row>
    <row r="76" spans="1:10" ht="14.25">
      <c r="A76" s="51">
        <v>4312</v>
      </c>
      <c r="B76" s="174" t="s">
        <v>496</v>
      </c>
      <c r="C76" s="175" t="s">
        <v>778</v>
      </c>
      <c r="D76" s="472">
        <f>SUM(E76:F76)</f>
        <v>0</v>
      </c>
      <c r="E76" s="473"/>
      <c r="F76" s="474" t="s">
        <v>796</v>
      </c>
      <c r="G76" s="475"/>
      <c r="H76" s="476"/>
      <c r="I76" s="476"/>
      <c r="J76" s="476"/>
    </row>
    <row r="77" spans="1:10" ht="14.25">
      <c r="A77" s="51">
        <v>4320</v>
      </c>
      <c r="B77" s="174" t="s">
        <v>497</v>
      </c>
      <c r="C77" s="175" t="s">
        <v>779</v>
      </c>
      <c r="D77" s="472">
        <f>SUM(E77:F77)</f>
        <v>0</v>
      </c>
      <c r="E77" s="473"/>
      <c r="F77" s="474" t="s">
        <v>796</v>
      </c>
      <c r="G77" s="475"/>
      <c r="H77" s="476"/>
      <c r="I77" s="476"/>
      <c r="J77" s="476"/>
    </row>
    <row r="78" spans="1:10" ht="27">
      <c r="A78" s="51"/>
      <c r="B78" s="176" t="s">
        <v>498</v>
      </c>
      <c r="C78" s="171" t="s">
        <v>792</v>
      </c>
      <c r="D78" s="472">
        <f>SUM(D80:D82)</f>
        <v>0</v>
      </c>
      <c r="E78" s="473">
        <f>SUM(E80:E82)</f>
        <v>0</v>
      </c>
      <c r="F78" s="474" t="s">
        <v>796</v>
      </c>
      <c r="G78" s="475">
        <f>SUM(G80:G82)</f>
        <v>0</v>
      </c>
      <c r="H78" s="476">
        <f>SUM(H80:H82)</f>
        <v>0</v>
      </c>
      <c r="I78" s="476">
        <f>SUM(I80:I82)</f>
        <v>0</v>
      </c>
      <c r="J78" s="476">
        <f>SUM(J80:J82)</f>
        <v>0</v>
      </c>
    </row>
    <row r="79" spans="1:10" ht="15.75" customHeight="1">
      <c r="A79" s="51">
        <v>4321</v>
      </c>
      <c r="B79" s="166" t="s">
        <v>248</v>
      </c>
      <c r="C79" s="171"/>
      <c r="D79" s="472"/>
      <c r="E79" s="473"/>
      <c r="F79" s="474"/>
      <c r="G79" s="475"/>
      <c r="H79" s="476"/>
      <c r="I79" s="476"/>
      <c r="J79" s="476"/>
    </row>
    <row r="80" spans="1:10" ht="27">
      <c r="A80" s="51">
        <v>4322</v>
      </c>
      <c r="B80" s="174" t="s">
        <v>499</v>
      </c>
      <c r="C80" s="175" t="s">
        <v>780</v>
      </c>
      <c r="D80" s="472">
        <f>SUM(E80:F80)</f>
        <v>0</v>
      </c>
      <c r="E80" s="473"/>
      <c r="F80" s="474" t="s">
        <v>796</v>
      </c>
      <c r="G80" s="475"/>
      <c r="H80" s="476"/>
      <c r="I80" s="476"/>
      <c r="J80" s="476"/>
    </row>
    <row r="81" spans="1:10" ht="14.25">
      <c r="A81" s="51">
        <v>4330</v>
      </c>
      <c r="B81" s="174" t="s">
        <v>500</v>
      </c>
      <c r="C81" s="175" t="s">
        <v>781</v>
      </c>
      <c r="D81" s="472">
        <f>SUM(E81:F81)</f>
        <v>0</v>
      </c>
      <c r="E81" s="473"/>
      <c r="F81" s="474" t="s">
        <v>796</v>
      </c>
      <c r="G81" s="475"/>
      <c r="H81" s="476"/>
      <c r="I81" s="476"/>
      <c r="J81" s="476"/>
    </row>
    <row r="82" spans="1:10" ht="14.25">
      <c r="A82" s="51"/>
      <c r="B82" s="174" t="s">
        <v>501</v>
      </c>
      <c r="C82" s="175" t="s">
        <v>782</v>
      </c>
      <c r="D82" s="472">
        <f>SUM(E82:F82)</f>
        <v>0</v>
      </c>
      <c r="E82" s="473"/>
      <c r="F82" s="474" t="s">
        <v>796</v>
      </c>
      <c r="G82" s="475"/>
      <c r="H82" s="476"/>
      <c r="I82" s="476"/>
      <c r="J82" s="476"/>
    </row>
    <row r="83" spans="1:10" ht="14.25">
      <c r="A83" s="51">
        <v>4331</v>
      </c>
      <c r="B83" s="174" t="s">
        <v>502</v>
      </c>
      <c r="C83" s="171" t="s">
        <v>792</v>
      </c>
      <c r="D83" s="472">
        <f>SUM(D85,D89)</f>
        <v>0</v>
      </c>
      <c r="E83" s="473">
        <f>SUM(E85,E89)</f>
        <v>0</v>
      </c>
      <c r="F83" s="474" t="s">
        <v>796</v>
      </c>
      <c r="G83" s="475">
        <f>SUM(G85,G89)</f>
        <v>0</v>
      </c>
      <c r="H83" s="476">
        <f>SUM(H85,H89)</f>
        <v>0</v>
      </c>
      <c r="I83" s="476">
        <f>SUM(I85,I89)</f>
        <v>0</v>
      </c>
      <c r="J83" s="476">
        <f>SUM(J85,J89)</f>
        <v>0</v>
      </c>
    </row>
    <row r="84" spans="1:10" ht="13.5">
      <c r="A84" s="51">
        <v>4332</v>
      </c>
      <c r="B84" s="166" t="s">
        <v>444</v>
      </c>
      <c r="C84" s="164"/>
      <c r="D84" s="472"/>
      <c r="E84" s="473"/>
      <c r="F84" s="479"/>
      <c r="G84" s="475"/>
      <c r="H84" s="476"/>
      <c r="I84" s="476"/>
      <c r="J84" s="476"/>
    </row>
    <row r="85" spans="1:10" ht="40.5">
      <c r="A85" s="51">
        <v>4333</v>
      </c>
      <c r="B85" s="176" t="s">
        <v>503</v>
      </c>
      <c r="C85" s="171" t="s">
        <v>792</v>
      </c>
      <c r="D85" s="472">
        <f>SUM(D87:D88)</f>
        <v>0</v>
      </c>
      <c r="E85" s="473">
        <f>SUM(E87:E88)</f>
        <v>0</v>
      </c>
      <c r="F85" s="479" t="s">
        <v>797</v>
      </c>
      <c r="G85" s="475">
        <f>SUM(G87:G88)</f>
        <v>0</v>
      </c>
      <c r="H85" s="476">
        <f>SUM(H87:H88)</f>
        <v>0</v>
      </c>
      <c r="I85" s="476">
        <f>SUM(I87:I88)</f>
        <v>0</v>
      </c>
      <c r="J85" s="476">
        <f>SUM(J87:J88)</f>
        <v>0</v>
      </c>
    </row>
    <row r="86" spans="1:10" ht="14.25">
      <c r="A86" s="51">
        <v>4400</v>
      </c>
      <c r="B86" s="166" t="s">
        <v>248</v>
      </c>
      <c r="C86" s="171"/>
      <c r="D86" s="472"/>
      <c r="E86" s="473"/>
      <c r="F86" s="474"/>
      <c r="G86" s="475"/>
      <c r="H86" s="476"/>
      <c r="I86" s="476"/>
      <c r="J86" s="476"/>
    </row>
    <row r="87" spans="1:10" ht="27">
      <c r="A87" s="51"/>
      <c r="B87" s="174" t="s">
        <v>504</v>
      </c>
      <c r="C87" s="175" t="s">
        <v>783</v>
      </c>
      <c r="D87" s="472">
        <f>SUM(E87:F87)</f>
        <v>0</v>
      </c>
      <c r="E87" s="473"/>
      <c r="F87" s="474" t="s">
        <v>796</v>
      </c>
      <c r="G87" s="475"/>
      <c r="H87" s="476"/>
      <c r="I87" s="476"/>
      <c r="J87" s="476"/>
    </row>
    <row r="88" spans="1:10" ht="27">
      <c r="A88" s="51">
        <v>4410</v>
      </c>
      <c r="B88" s="174" t="s">
        <v>505</v>
      </c>
      <c r="C88" s="175" t="s">
        <v>784</v>
      </c>
      <c r="D88" s="472">
        <f>SUM(E88:F88)</f>
        <v>0</v>
      </c>
      <c r="E88" s="473"/>
      <c r="F88" s="474" t="s">
        <v>796</v>
      </c>
      <c r="G88" s="475"/>
      <c r="H88" s="476"/>
      <c r="I88" s="476"/>
      <c r="J88" s="476"/>
    </row>
    <row r="89" spans="1:10" ht="54">
      <c r="A89" s="51"/>
      <c r="B89" s="176" t="s">
        <v>506</v>
      </c>
      <c r="C89" s="171" t="s">
        <v>792</v>
      </c>
      <c r="D89" s="472">
        <f>SUM(D91:D92)</f>
        <v>0</v>
      </c>
      <c r="E89" s="473">
        <f>SUM(E91:E92)</f>
        <v>0</v>
      </c>
      <c r="F89" s="479" t="s">
        <v>797</v>
      </c>
      <c r="G89" s="475">
        <f>SUM(G91:G92)</f>
        <v>0</v>
      </c>
      <c r="H89" s="476">
        <f>SUM(H91:H92)</f>
        <v>0</v>
      </c>
      <c r="I89" s="476">
        <f>SUM(I91:I92)</f>
        <v>0</v>
      </c>
      <c r="J89" s="476">
        <f>SUM(J91:J92)</f>
        <v>0</v>
      </c>
    </row>
    <row r="90" spans="1:10" ht="14.25">
      <c r="A90" s="51">
        <v>4411</v>
      </c>
      <c r="B90" s="166" t="s">
        <v>248</v>
      </c>
      <c r="C90" s="171"/>
      <c r="D90" s="472"/>
      <c r="E90" s="473"/>
      <c r="F90" s="474"/>
      <c r="G90" s="475"/>
      <c r="H90" s="476"/>
      <c r="I90" s="476"/>
      <c r="J90" s="476"/>
    </row>
    <row r="91" spans="1:10" ht="27">
      <c r="A91" s="51">
        <v>4412</v>
      </c>
      <c r="B91" s="174" t="s">
        <v>507</v>
      </c>
      <c r="C91" s="175" t="s">
        <v>785</v>
      </c>
      <c r="D91" s="472">
        <f>SUM(E91:F91)</f>
        <v>0</v>
      </c>
      <c r="E91" s="473"/>
      <c r="F91" s="474" t="s">
        <v>796</v>
      </c>
      <c r="G91" s="475"/>
      <c r="H91" s="476"/>
      <c r="I91" s="476"/>
      <c r="J91" s="476"/>
    </row>
    <row r="92" spans="1:10" ht="27">
      <c r="A92" s="51">
        <v>4420</v>
      </c>
      <c r="B92" s="174" t="s">
        <v>508</v>
      </c>
      <c r="C92" s="175" t="s">
        <v>786</v>
      </c>
      <c r="D92" s="472">
        <f>SUM(E92:F92)</f>
        <v>0</v>
      </c>
      <c r="E92" s="473"/>
      <c r="F92" s="474" t="s">
        <v>796</v>
      </c>
      <c r="G92" s="475"/>
      <c r="H92" s="476"/>
      <c r="I92" s="476"/>
      <c r="J92" s="476"/>
    </row>
    <row r="93" spans="1:10" ht="32.25" customHeight="1">
      <c r="A93" s="51"/>
      <c r="B93" s="184" t="s">
        <v>509</v>
      </c>
      <c r="C93" s="171" t="s">
        <v>792</v>
      </c>
      <c r="D93" s="472">
        <f>SUM(D95,D99,D103,D115)</f>
        <v>855633.7</v>
      </c>
      <c r="E93" s="473">
        <f>SUM(E95,E99,E103,E115)</f>
        <v>855633.7</v>
      </c>
      <c r="F93" s="474" t="s">
        <v>796</v>
      </c>
      <c r="G93" s="475">
        <f>SUM(G95,G99,G103,G115)</f>
        <v>199331.1</v>
      </c>
      <c r="H93" s="476">
        <f>SUM(H95,H99,H103,H115)</f>
        <v>414792.8</v>
      </c>
      <c r="I93" s="476">
        <f>SUM(I95,I99,I103,I115)</f>
        <v>631865.4</v>
      </c>
      <c r="J93" s="476">
        <f>SUM(J95,J99,J103,J115)</f>
        <v>855633.7</v>
      </c>
    </row>
    <row r="94" spans="1:10" ht="13.5">
      <c r="A94" s="51">
        <v>4421</v>
      </c>
      <c r="B94" s="166" t="s">
        <v>444</v>
      </c>
      <c r="C94" s="164"/>
      <c r="D94" s="472"/>
      <c r="E94" s="473"/>
      <c r="F94" s="479"/>
      <c r="G94" s="475"/>
      <c r="H94" s="476"/>
      <c r="I94" s="476"/>
      <c r="J94" s="476"/>
    </row>
    <row r="95" spans="1:10" ht="27">
      <c r="A95" s="51">
        <v>4422</v>
      </c>
      <c r="B95" s="185" t="s">
        <v>510</v>
      </c>
      <c r="C95" s="171" t="s">
        <v>792</v>
      </c>
      <c r="D95" s="472">
        <f>SUM(D97:D98)</f>
        <v>0</v>
      </c>
      <c r="E95" s="473">
        <f>SUM(E97:E98)</f>
        <v>0</v>
      </c>
      <c r="F95" s="479" t="s">
        <v>797</v>
      </c>
      <c r="G95" s="475">
        <f>SUM(G97:G98)</f>
        <v>0</v>
      </c>
      <c r="H95" s="476">
        <f>SUM(H97:H98)</f>
        <v>0</v>
      </c>
      <c r="I95" s="476">
        <f>SUM(I97:I98)</f>
        <v>0</v>
      </c>
      <c r="J95" s="476">
        <f>SUM(J97:J98)</f>
        <v>0</v>
      </c>
    </row>
    <row r="96" spans="1:10" ht="14.25">
      <c r="A96" s="51">
        <v>4500</v>
      </c>
      <c r="B96" s="166" t="s">
        <v>248</v>
      </c>
      <c r="C96" s="171"/>
      <c r="D96" s="472"/>
      <c r="E96" s="473"/>
      <c r="F96" s="474"/>
      <c r="G96" s="475"/>
      <c r="H96" s="476"/>
      <c r="I96" s="476"/>
      <c r="J96" s="476"/>
    </row>
    <row r="97" spans="1:10" ht="27">
      <c r="A97" s="51"/>
      <c r="B97" s="186" t="s">
        <v>511</v>
      </c>
      <c r="C97" s="175" t="s">
        <v>787</v>
      </c>
      <c r="D97" s="472">
        <f>SUM(E97:F97)</f>
        <v>0</v>
      </c>
      <c r="E97" s="487"/>
      <c r="F97" s="474" t="s">
        <v>796</v>
      </c>
      <c r="G97" s="488"/>
      <c r="H97" s="489"/>
      <c r="I97" s="489"/>
      <c r="J97" s="489"/>
    </row>
    <row r="98" spans="1:10" ht="27">
      <c r="A98" s="51">
        <v>4510</v>
      </c>
      <c r="B98" s="174" t="s">
        <v>512</v>
      </c>
      <c r="C98" s="175" t="s">
        <v>788</v>
      </c>
      <c r="D98" s="472">
        <f>SUM(E98:F98)</f>
        <v>0</v>
      </c>
      <c r="E98" s="490"/>
      <c r="F98" s="474" t="s">
        <v>796</v>
      </c>
      <c r="G98" s="488"/>
      <c r="H98" s="489"/>
      <c r="I98" s="489"/>
      <c r="J98" s="489"/>
    </row>
    <row r="99" spans="1:10" ht="40.5">
      <c r="A99" s="51"/>
      <c r="B99" s="185" t="s">
        <v>513</v>
      </c>
      <c r="C99" s="171" t="s">
        <v>792</v>
      </c>
      <c r="D99" s="472">
        <f>SUM(D101:D102)</f>
        <v>0</v>
      </c>
      <c r="E99" s="473">
        <f>SUM(E101:E102)</f>
        <v>0</v>
      </c>
      <c r="F99" s="479" t="s">
        <v>797</v>
      </c>
      <c r="G99" s="475">
        <f>SUM(G101:G102)</f>
        <v>0</v>
      </c>
      <c r="H99" s="476">
        <f>SUM(H101:H102)</f>
        <v>0</v>
      </c>
      <c r="I99" s="476">
        <f>SUM(I101:I102)</f>
        <v>0</v>
      </c>
      <c r="J99" s="476">
        <f>SUM(J101:J102)</f>
        <v>0</v>
      </c>
    </row>
    <row r="100" spans="1:10" ht="14.25">
      <c r="A100" s="51">
        <v>4511</v>
      </c>
      <c r="B100" s="166" t="s">
        <v>248</v>
      </c>
      <c r="C100" s="171"/>
      <c r="D100" s="472"/>
      <c r="E100" s="473"/>
      <c r="F100" s="474"/>
      <c r="G100" s="475"/>
      <c r="H100" s="476"/>
      <c r="I100" s="476"/>
      <c r="J100" s="476"/>
    </row>
    <row r="101" spans="1:10" ht="27">
      <c r="A101" s="51">
        <v>4512</v>
      </c>
      <c r="B101" s="174" t="s">
        <v>514</v>
      </c>
      <c r="C101" s="175" t="s">
        <v>789</v>
      </c>
      <c r="D101" s="472">
        <f>SUM(E101:F101)</f>
        <v>0</v>
      </c>
      <c r="E101" s="473"/>
      <c r="F101" s="474" t="s">
        <v>796</v>
      </c>
      <c r="G101" s="475"/>
      <c r="H101" s="476"/>
      <c r="I101" s="476"/>
      <c r="J101" s="476"/>
    </row>
    <row r="102" spans="1:10" ht="27">
      <c r="A102" s="51">
        <v>4520</v>
      </c>
      <c r="B102" s="174" t="s">
        <v>515</v>
      </c>
      <c r="C102" s="175" t="s">
        <v>790</v>
      </c>
      <c r="D102" s="472">
        <f>SUM(E102:F102)</f>
        <v>0</v>
      </c>
      <c r="E102" s="491"/>
      <c r="F102" s="474" t="s">
        <v>796</v>
      </c>
      <c r="G102" s="475"/>
      <c r="H102" s="476"/>
      <c r="I102" s="476"/>
      <c r="J102" s="476"/>
    </row>
    <row r="103" spans="1:10" ht="36.75" customHeight="1">
      <c r="A103" s="51"/>
      <c r="B103" s="185" t="s">
        <v>516</v>
      </c>
      <c r="C103" s="171" t="s">
        <v>792</v>
      </c>
      <c r="D103" s="472">
        <f>SUM(D105:D107)</f>
        <v>823633.7</v>
      </c>
      <c r="E103" s="473">
        <f>SUM(E105:E107)</f>
        <v>823633.7</v>
      </c>
      <c r="F103" s="474" t="s">
        <v>796</v>
      </c>
      <c r="G103" s="475">
        <f>SUM(G105:G107)</f>
        <v>190831.1</v>
      </c>
      <c r="H103" s="476">
        <f>SUM(H105:H107)</f>
        <v>396792.8</v>
      </c>
      <c r="I103" s="476">
        <f>SUM(I105:I107)</f>
        <v>606365.4</v>
      </c>
      <c r="J103" s="476">
        <f>SUM(J105:J107)</f>
        <v>823633.7</v>
      </c>
    </row>
    <row r="104" spans="1:10" ht="32.25" customHeight="1">
      <c r="A104" s="51">
        <v>4521</v>
      </c>
      <c r="B104" s="166" t="s">
        <v>248</v>
      </c>
      <c r="C104" s="171"/>
      <c r="D104" s="472"/>
      <c r="E104" s="473"/>
      <c r="F104" s="474" t="s">
        <v>796</v>
      </c>
      <c r="G104" s="475"/>
      <c r="H104" s="476"/>
      <c r="I104" s="476"/>
      <c r="J104" s="476"/>
    </row>
    <row r="105" spans="1:10" ht="40.5">
      <c r="A105" s="51">
        <v>4522</v>
      </c>
      <c r="B105" s="181" t="s">
        <v>517</v>
      </c>
      <c r="C105" s="175" t="s">
        <v>711</v>
      </c>
      <c r="D105" s="472">
        <f>SUM(E105:F105)</f>
        <v>823633.7</v>
      </c>
      <c r="E105" s="473">
        <v>823633.7</v>
      </c>
      <c r="F105" s="474" t="s">
        <v>796</v>
      </c>
      <c r="G105" s="489">
        <v>190831.1</v>
      </c>
      <c r="H105" s="489">
        <v>396792.8</v>
      </c>
      <c r="I105" s="492">
        <v>606365.4</v>
      </c>
      <c r="J105" s="489">
        <v>823633.7</v>
      </c>
    </row>
    <row r="106" spans="1:10" ht="34.5" customHeight="1">
      <c r="A106" s="51">
        <v>4530</v>
      </c>
      <c r="B106" s="181" t="s">
        <v>518</v>
      </c>
      <c r="C106" s="175" t="s">
        <v>712</v>
      </c>
      <c r="D106" s="472">
        <f>SUM(E106:F106)</f>
        <v>0</v>
      </c>
      <c r="E106" s="473"/>
      <c r="F106" s="474" t="s">
        <v>796</v>
      </c>
      <c r="G106" s="475"/>
      <c r="H106" s="476"/>
      <c r="I106" s="476"/>
      <c r="J106" s="476"/>
    </row>
    <row r="107" spans="1:10" ht="13.5" customHeight="1">
      <c r="A107" s="51"/>
      <c r="B107" s="181" t="s">
        <v>519</v>
      </c>
      <c r="C107" s="175" t="s">
        <v>713</v>
      </c>
      <c r="D107" s="472">
        <f>E107</f>
        <v>0</v>
      </c>
      <c r="E107" s="473">
        <v>0</v>
      </c>
      <c r="F107" s="474" t="s">
        <v>796</v>
      </c>
      <c r="G107" s="473">
        <f>SUM(G114)</f>
        <v>0</v>
      </c>
      <c r="H107" s="473">
        <f>SUM(H114)</f>
        <v>0</v>
      </c>
      <c r="I107" s="473">
        <v>0</v>
      </c>
      <c r="J107" s="473">
        <v>0</v>
      </c>
    </row>
    <row r="108" spans="1:10" ht="41.25" customHeight="1">
      <c r="A108" s="51">
        <v>4531</v>
      </c>
      <c r="B108" s="188" t="s">
        <v>444</v>
      </c>
      <c r="C108" s="175"/>
      <c r="D108" s="472"/>
      <c r="E108" s="473"/>
      <c r="F108" s="474" t="s">
        <v>796</v>
      </c>
      <c r="G108" s="475"/>
      <c r="H108" s="476"/>
      <c r="I108" s="476"/>
      <c r="J108" s="476"/>
    </row>
    <row r="109" spans="1:10" ht="36.75" customHeight="1">
      <c r="A109" s="51">
        <v>4532</v>
      </c>
      <c r="B109" s="188" t="s">
        <v>520</v>
      </c>
      <c r="C109" s="175"/>
      <c r="D109" s="472">
        <f>SUM(D111:D112)</f>
        <v>0</v>
      </c>
      <c r="E109" s="473">
        <f>SUM(E111:E112)</f>
        <v>0</v>
      </c>
      <c r="F109" s="474" t="s">
        <v>796</v>
      </c>
      <c r="G109" s="475">
        <f>SUM(G111:G112)</f>
        <v>0</v>
      </c>
      <c r="H109" s="476">
        <f>SUM(H111:H112)</f>
        <v>0</v>
      </c>
      <c r="I109" s="476">
        <f>SUM(I111:I112)</f>
        <v>0</v>
      </c>
      <c r="J109" s="476">
        <f>SUM(J111:J112)</f>
        <v>0</v>
      </c>
    </row>
    <row r="110" spans="1:10" ht="14.25">
      <c r="A110" s="51">
        <v>4533</v>
      </c>
      <c r="B110" s="188" t="s">
        <v>521</v>
      </c>
      <c r="C110" s="175"/>
      <c r="D110" s="472"/>
      <c r="E110" s="473"/>
      <c r="F110" s="474" t="s">
        <v>796</v>
      </c>
      <c r="G110" s="475"/>
      <c r="H110" s="476"/>
      <c r="I110" s="476"/>
      <c r="J110" s="476"/>
    </row>
    <row r="111" spans="1:10" ht="14.25" customHeight="1">
      <c r="A111" s="51"/>
      <c r="B111" s="189" t="s">
        <v>522</v>
      </c>
      <c r="C111" s="175"/>
      <c r="D111" s="472">
        <f>SUM(E111:F111)</f>
        <v>0</v>
      </c>
      <c r="E111" s="473"/>
      <c r="F111" s="474" t="s">
        <v>796</v>
      </c>
      <c r="G111" s="475"/>
      <c r="H111" s="476"/>
      <c r="I111" s="476"/>
      <c r="J111" s="476"/>
    </row>
    <row r="112" spans="1:10" ht="14.25">
      <c r="A112" s="51">
        <v>4534</v>
      </c>
      <c r="B112" s="188" t="s">
        <v>523</v>
      </c>
      <c r="C112" s="175"/>
      <c r="D112" s="472">
        <f>SUM(E112:F112)</f>
        <v>0</v>
      </c>
      <c r="E112" s="473"/>
      <c r="F112" s="474" t="s">
        <v>796</v>
      </c>
      <c r="G112" s="475"/>
      <c r="H112" s="476"/>
      <c r="I112" s="476"/>
      <c r="J112" s="476"/>
    </row>
    <row r="113" spans="1:10" ht="14.25">
      <c r="A113" s="51"/>
      <c r="B113" s="188" t="s">
        <v>524</v>
      </c>
      <c r="C113" s="175"/>
      <c r="D113" s="472">
        <f>SUM(E113:F113)</f>
        <v>0</v>
      </c>
      <c r="E113" s="473"/>
      <c r="F113" s="474" t="s">
        <v>796</v>
      </c>
      <c r="G113" s="475"/>
      <c r="H113" s="476"/>
      <c r="I113" s="476"/>
      <c r="J113" s="476"/>
    </row>
    <row r="114" spans="1:10" ht="21.75" customHeight="1">
      <c r="A114" s="190">
        <v>4535</v>
      </c>
      <c r="B114" s="188" t="s">
        <v>525</v>
      </c>
      <c r="C114" s="175"/>
      <c r="D114" s="472">
        <f>SUM(E114:F114)</f>
        <v>0</v>
      </c>
      <c r="E114" s="473"/>
      <c r="F114" s="474" t="s">
        <v>796</v>
      </c>
      <c r="G114" s="475"/>
      <c r="H114" s="476"/>
      <c r="I114" s="476"/>
      <c r="J114" s="476"/>
    </row>
    <row r="115" spans="1:10" ht="56.25" customHeight="1">
      <c r="A115" s="51">
        <v>4536</v>
      </c>
      <c r="B115" s="185" t="s">
        <v>526</v>
      </c>
      <c r="C115" s="171" t="s">
        <v>792</v>
      </c>
      <c r="D115" s="472">
        <f>SUM(D117:D119)</f>
        <v>32000</v>
      </c>
      <c r="E115" s="472">
        <f>SUM(E117:E119)</f>
        <v>32000</v>
      </c>
      <c r="F115" s="474" t="s">
        <v>796</v>
      </c>
      <c r="G115" s="472">
        <f>SUM(G117:G119)</f>
        <v>8500</v>
      </c>
      <c r="H115" s="472">
        <f>SUM(H117:H119)</f>
        <v>18000</v>
      </c>
      <c r="I115" s="472">
        <f>SUM(I117:I119)</f>
        <v>25500</v>
      </c>
      <c r="J115" s="476">
        <f>SUM(J117:J119)</f>
        <v>32000</v>
      </c>
    </row>
    <row r="116" spans="1:10" ht="14.25">
      <c r="A116" s="51">
        <v>4537</v>
      </c>
      <c r="B116" s="166" t="s">
        <v>248</v>
      </c>
      <c r="C116" s="171"/>
      <c r="D116" s="472"/>
      <c r="E116" s="476"/>
      <c r="F116" s="474"/>
      <c r="G116" s="475"/>
      <c r="H116" s="476"/>
      <c r="I116" s="484"/>
      <c r="J116" s="476"/>
    </row>
    <row r="117" spans="1:10" ht="40.5">
      <c r="A117" s="51">
        <v>4538</v>
      </c>
      <c r="B117" s="181" t="s">
        <v>527</v>
      </c>
      <c r="C117" s="175" t="s">
        <v>714</v>
      </c>
      <c r="D117" s="472">
        <f>SUM(E117:F117)</f>
        <v>0</v>
      </c>
      <c r="E117" s="489"/>
      <c r="F117" s="474" t="s">
        <v>796</v>
      </c>
      <c r="G117" s="488"/>
      <c r="H117" s="489"/>
      <c r="I117" s="493"/>
      <c r="J117" s="489"/>
    </row>
    <row r="118" spans="1:10" ht="40.5">
      <c r="A118" s="51">
        <v>4540</v>
      </c>
      <c r="B118" s="181" t="s">
        <v>528</v>
      </c>
      <c r="C118" s="175" t="s">
        <v>715</v>
      </c>
      <c r="D118" s="472">
        <f>SUM(E118:F118)</f>
        <v>0</v>
      </c>
      <c r="E118" s="489"/>
      <c r="F118" s="474" t="s">
        <v>796</v>
      </c>
      <c r="G118" s="488"/>
      <c r="H118" s="489"/>
      <c r="I118" s="493"/>
      <c r="J118" s="489"/>
    </row>
    <row r="119" spans="1:10" ht="27">
      <c r="A119" s="51"/>
      <c r="B119" s="191" t="s">
        <v>529</v>
      </c>
      <c r="C119" s="178" t="s">
        <v>716</v>
      </c>
      <c r="D119" s="472">
        <f>D126</f>
        <v>32000</v>
      </c>
      <c r="E119" s="472">
        <f aca="true" t="shared" si="5" ref="E119:J119">E126</f>
        <v>32000</v>
      </c>
      <c r="F119" s="472" t="str">
        <f t="shared" si="5"/>
        <v> X</v>
      </c>
      <c r="G119" s="472">
        <f t="shared" si="5"/>
        <v>8500</v>
      </c>
      <c r="H119" s="472">
        <f t="shared" si="5"/>
        <v>18000</v>
      </c>
      <c r="I119" s="472">
        <f t="shared" si="5"/>
        <v>25500</v>
      </c>
      <c r="J119" s="472">
        <f t="shared" si="5"/>
        <v>32000</v>
      </c>
    </row>
    <row r="120" spans="1:10" ht="38.25" customHeight="1">
      <c r="A120" s="51">
        <v>4541</v>
      </c>
      <c r="B120" s="188" t="s">
        <v>444</v>
      </c>
      <c r="C120" s="175"/>
      <c r="D120" s="472"/>
      <c r="E120" s="476"/>
      <c r="F120" s="474"/>
      <c r="G120" s="475"/>
      <c r="H120" s="476"/>
      <c r="I120" s="476"/>
      <c r="J120" s="476"/>
    </row>
    <row r="121" spans="1:10" ht="38.25" customHeight="1">
      <c r="A121" s="51">
        <v>4542</v>
      </c>
      <c r="B121" s="188" t="s">
        <v>530</v>
      </c>
      <c r="C121" s="175"/>
      <c r="D121" s="472">
        <f>SUM(D123:D124)</f>
        <v>0</v>
      </c>
      <c r="E121" s="489"/>
      <c r="F121" s="474" t="s">
        <v>796</v>
      </c>
      <c r="G121" s="488"/>
      <c r="H121" s="489"/>
      <c r="I121" s="489"/>
      <c r="J121" s="489"/>
    </row>
    <row r="122" spans="1:10" ht="14.25">
      <c r="A122" s="51">
        <v>4543</v>
      </c>
      <c r="B122" s="188" t="s">
        <v>521</v>
      </c>
      <c r="C122" s="175"/>
      <c r="D122" s="472"/>
      <c r="E122" s="489"/>
      <c r="F122" s="474" t="s">
        <v>796</v>
      </c>
      <c r="G122" s="488"/>
      <c r="H122" s="489"/>
      <c r="I122" s="489"/>
      <c r="J122" s="489"/>
    </row>
    <row r="123" spans="1:10" ht="27">
      <c r="A123" s="51"/>
      <c r="B123" s="189" t="s">
        <v>522</v>
      </c>
      <c r="C123" s="175"/>
      <c r="D123" s="472">
        <f>SUM(E123:F123)</f>
        <v>0</v>
      </c>
      <c r="E123" s="489"/>
      <c r="F123" s="474" t="s">
        <v>796</v>
      </c>
      <c r="G123" s="488"/>
      <c r="H123" s="489"/>
      <c r="I123" s="489"/>
      <c r="J123" s="489"/>
    </row>
    <row r="124" spans="1:10" ht="14.25">
      <c r="A124" s="51">
        <v>4544</v>
      </c>
      <c r="B124" s="188" t="s">
        <v>531</v>
      </c>
      <c r="C124" s="175"/>
      <c r="D124" s="472">
        <f>SUM(E124:F124)</f>
        <v>0</v>
      </c>
      <c r="E124" s="489"/>
      <c r="F124" s="474" t="s">
        <v>796</v>
      </c>
      <c r="G124" s="488"/>
      <c r="H124" s="489"/>
      <c r="I124" s="489"/>
      <c r="J124" s="489"/>
    </row>
    <row r="125" spans="1:10" ht="14.25">
      <c r="A125" s="51"/>
      <c r="B125" s="188" t="s">
        <v>524</v>
      </c>
      <c r="C125" s="175"/>
      <c r="D125" s="472">
        <f>SUM(E125:F125)</f>
        <v>0</v>
      </c>
      <c r="E125" s="489"/>
      <c r="F125" s="474" t="s">
        <v>796</v>
      </c>
      <c r="G125" s="488"/>
      <c r="H125" s="489"/>
      <c r="I125" s="489"/>
      <c r="J125" s="489"/>
    </row>
    <row r="126" spans="1:10" ht="24" customHeight="1">
      <c r="A126" s="190">
        <v>4545</v>
      </c>
      <c r="B126" s="188" t="s">
        <v>525</v>
      </c>
      <c r="C126" s="175"/>
      <c r="D126" s="472">
        <f>E126</f>
        <v>32000</v>
      </c>
      <c r="E126" s="492">
        <v>32000</v>
      </c>
      <c r="F126" s="474" t="s">
        <v>796</v>
      </c>
      <c r="G126" s="477">
        <v>8500</v>
      </c>
      <c r="H126" s="478">
        <v>18000</v>
      </c>
      <c r="I126" s="477">
        <v>25500</v>
      </c>
      <c r="J126" s="477">
        <v>32000</v>
      </c>
    </row>
    <row r="127" spans="1:10" ht="36.75" customHeight="1">
      <c r="A127" s="51">
        <v>4546</v>
      </c>
      <c r="B127" s="185" t="s">
        <v>532</v>
      </c>
      <c r="C127" s="171" t="s">
        <v>792</v>
      </c>
      <c r="D127" s="472">
        <f>SUM(D129,D133,D139)</f>
        <v>475983.1</v>
      </c>
      <c r="E127" s="473">
        <f>SUM(E129,E133,E139)</f>
        <v>475983.1</v>
      </c>
      <c r="F127" s="474" t="s">
        <v>796</v>
      </c>
      <c r="G127" s="475">
        <f>SUM(G129,G133,G139)</f>
        <v>457233.1</v>
      </c>
      <c r="H127" s="476">
        <f>SUM(H129,H133,H139)</f>
        <v>463483.1</v>
      </c>
      <c r="I127" s="476">
        <f>SUM(I129,I133,I139)</f>
        <v>469733.1</v>
      </c>
      <c r="J127" s="476">
        <f>SUM(J129,J133,J139)</f>
        <v>475983.1</v>
      </c>
    </row>
    <row r="128" spans="1:10" ht="13.5">
      <c r="A128" s="51">
        <v>4547</v>
      </c>
      <c r="B128" s="166" t="s">
        <v>444</v>
      </c>
      <c r="C128" s="164"/>
      <c r="D128" s="472"/>
      <c r="E128" s="473"/>
      <c r="F128" s="479"/>
      <c r="G128" s="475"/>
      <c r="H128" s="476"/>
      <c r="I128" s="476"/>
      <c r="J128" s="476"/>
    </row>
    <row r="129" spans="1:10" ht="14.25">
      <c r="A129" s="51">
        <v>4548</v>
      </c>
      <c r="B129" s="192" t="s">
        <v>533</v>
      </c>
      <c r="C129" s="164"/>
      <c r="D129" s="472">
        <f>SUM(D131:D132)</f>
        <v>0</v>
      </c>
      <c r="E129" s="473">
        <f>SUM(E131:E132)</f>
        <v>0</v>
      </c>
      <c r="F129" s="474" t="s">
        <v>797</v>
      </c>
      <c r="G129" s="475">
        <f>SUM(G131:G132)</f>
        <v>0</v>
      </c>
      <c r="H129" s="476">
        <f>SUM(H131:H132)</f>
        <v>0</v>
      </c>
      <c r="I129" s="476">
        <f>SUM(I131:I132)</f>
        <v>0</v>
      </c>
      <c r="J129" s="476">
        <f>SUM(J131:J132)</f>
        <v>0</v>
      </c>
    </row>
    <row r="130" spans="1:10" ht="32.25" customHeight="1">
      <c r="A130" s="51">
        <v>4600</v>
      </c>
      <c r="B130" s="166" t="s">
        <v>444</v>
      </c>
      <c r="C130" s="164"/>
      <c r="D130" s="472"/>
      <c r="E130" s="473"/>
      <c r="F130" s="474"/>
      <c r="G130" s="475"/>
      <c r="H130" s="476"/>
      <c r="I130" s="476"/>
      <c r="J130" s="476"/>
    </row>
    <row r="131" spans="1:10" ht="42.75">
      <c r="A131" s="51"/>
      <c r="B131" s="193" t="s">
        <v>534</v>
      </c>
      <c r="C131" s="164" t="s">
        <v>836</v>
      </c>
      <c r="D131" s="472">
        <f>SUM(E131:F131)</f>
        <v>0</v>
      </c>
      <c r="E131" s="473"/>
      <c r="F131" s="474" t="s">
        <v>796</v>
      </c>
      <c r="G131" s="475"/>
      <c r="H131" s="476"/>
      <c r="I131" s="476"/>
      <c r="J131" s="476"/>
    </row>
    <row r="132" spans="1:10" ht="42.75">
      <c r="A132" s="51">
        <v>4610</v>
      </c>
      <c r="B132" s="193" t="s">
        <v>535</v>
      </c>
      <c r="C132" s="164" t="s">
        <v>864</v>
      </c>
      <c r="D132" s="472">
        <f>SUM(E132:F132)</f>
        <v>0</v>
      </c>
      <c r="E132" s="473"/>
      <c r="F132" s="474" t="s">
        <v>796</v>
      </c>
      <c r="G132" s="475"/>
      <c r="H132" s="476"/>
      <c r="I132" s="476"/>
      <c r="J132" s="476"/>
    </row>
    <row r="133" spans="1:10" ht="40.5">
      <c r="A133" s="51"/>
      <c r="B133" s="176" t="s">
        <v>536</v>
      </c>
      <c r="C133" s="171" t="s">
        <v>792</v>
      </c>
      <c r="D133" s="472">
        <f>SUM(D135:D138)</f>
        <v>475983.1</v>
      </c>
      <c r="E133" s="473">
        <f>SUM(E135:E138)</f>
        <v>475983.1</v>
      </c>
      <c r="F133" s="474" t="s">
        <v>796</v>
      </c>
      <c r="G133" s="475">
        <f>SUM(G135:G138)</f>
        <v>457233.1</v>
      </c>
      <c r="H133" s="476">
        <f>SUM(H135:H138)</f>
        <v>463483.1</v>
      </c>
      <c r="I133" s="476">
        <f>SUM(I135:I138)</f>
        <v>469733.1</v>
      </c>
      <c r="J133" s="476">
        <f>SUM(J135:J138)</f>
        <v>475983.1</v>
      </c>
    </row>
    <row r="134" spans="1:10" ht="26.25" customHeight="1">
      <c r="A134" s="51">
        <v>4610</v>
      </c>
      <c r="B134" s="166" t="s">
        <v>248</v>
      </c>
      <c r="C134" s="171"/>
      <c r="D134" s="472"/>
      <c r="E134" s="473"/>
      <c r="F134" s="474"/>
      <c r="G134" s="475"/>
      <c r="H134" s="476"/>
      <c r="I134" s="476"/>
      <c r="J134" s="476"/>
    </row>
    <row r="135" spans="1:10" ht="16.5">
      <c r="A135" s="51">
        <v>4620</v>
      </c>
      <c r="B135" s="174" t="s">
        <v>537</v>
      </c>
      <c r="C135" s="175" t="s">
        <v>717</v>
      </c>
      <c r="D135" s="472">
        <f>SUM(E135:F135)</f>
        <v>5000</v>
      </c>
      <c r="E135" s="473">
        <v>5000</v>
      </c>
      <c r="F135" s="474" t="s">
        <v>796</v>
      </c>
      <c r="G135" s="477">
        <v>1250</v>
      </c>
      <c r="H135" s="478">
        <v>2500</v>
      </c>
      <c r="I135" s="477">
        <v>3750</v>
      </c>
      <c r="J135" s="477">
        <v>5000</v>
      </c>
    </row>
    <row r="136" spans="1:10" ht="27">
      <c r="A136" s="51">
        <v>4630</v>
      </c>
      <c r="B136" s="174" t="s">
        <v>538</v>
      </c>
      <c r="C136" s="175" t="s">
        <v>718</v>
      </c>
      <c r="D136" s="472">
        <f>SUM(E136:F136)</f>
        <v>5000</v>
      </c>
      <c r="E136" s="473">
        <v>5000</v>
      </c>
      <c r="F136" s="474" t="s">
        <v>796</v>
      </c>
      <c r="G136" s="477">
        <v>1250</v>
      </c>
      <c r="H136" s="478">
        <v>2730</v>
      </c>
      <c r="I136" s="477">
        <v>3750</v>
      </c>
      <c r="J136" s="477">
        <v>5000</v>
      </c>
    </row>
    <row r="137" spans="1:10" ht="14.25">
      <c r="A137" s="51"/>
      <c r="B137" s="174" t="s">
        <v>539</v>
      </c>
      <c r="C137" s="175" t="s">
        <v>719</v>
      </c>
      <c r="D137" s="472">
        <f>SUM(E137:F137)</f>
        <v>0</v>
      </c>
      <c r="E137" s="473"/>
      <c r="F137" s="474" t="s">
        <v>796</v>
      </c>
      <c r="G137" s="475"/>
      <c r="H137" s="476"/>
      <c r="I137" s="476"/>
      <c r="J137" s="476"/>
    </row>
    <row r="138" spans="1:10" ht="16.5">
      <c r="A138" s="51">
        <v>4631</v>
      </c>
      <c r="B138" s="174" t="s">
        <v>540</v>
      </c>
      <c r="C138" s="175" t="s">
        <v>845</v>
      </c>
      <c r="D138" s="472">
        <f>SUM(E138:F138)</f>
        <v>465983.1</v>
      </c>
      <c r="E138" s="473">
        <v>465983.1</v>
      </c>
      <c r="F138" s="474" t="s">
        <v>796</v>
      </c>
      <c r="G138" s="477">
        <v>454733.1</v>
      </c>
      <c r="H138" s="478">
        <v>458253.1</v>
      </c>
      <c r="I138" s="477">
        <v>462233.1</v>
      </c>
      <c r="J138" s="477">
        <v>465983.1</v>
      </c>
    </row>
    <row r="139" spans="1:10" ht="25.5" customHeight="1">
      <c r="A139" s="51">
        <v>4632</v>
      </c>
      <c r="B139" s="176" t="s">
        <v>541</v>
      </c>
      <c r="C139" s="171" t="s">
        <v>792</v>
      </c>
      <c r="D139" s="472">
        <f>SUM(D141)</f>
        <v>0</v>
      </c>
      <c r="E139" s="473">
        <f>SUM(E141)</f>
        <v>0</v>
      </c>
      <c r="F139" s="474" t="s">
        <v>796</v>
      </c>
      <c r="G139" s="475">
        <f>SUM(G141)</f>
        <v>0</v>
      </c>
      <c r="H139" s="476">
        <f>SUM(H141)</f>
        <v>0</v>
      </c>
      <c r="I139" s="476">
        <f>SUM(I141)</f>
        <v>0</v>
      </c>
      <c r="J139" s="476">
        <f>SUM(J141)</f>
        <v>0</v>
      </c>
    </row>
    <row r="140" spans="1:10" ht="17.25" customHeight="1">
      <c r="A140" s="51">
        <v>4633</v>
      </c>
      <c r="B140" s="166" t="s">
        <v>248</v>
      </c>
      <c r="C140" s="171"/>
      <c r="D140" s="472"/>
      <c r="E140" s="473"/>
      <c r="F140" s="474"/>
      <c r="G140" s="475"/>
      <c r="H140" s="476"/>
      <c r="I140" s="476"/>
      <c r="J140" s="476"/>
    </row>
    <row r="141" spans="1:10" ht="14.25" customHeight="1">
      <c r="A141" s="51">
        <v>4634</v>
      </c>
      <c r="B141" s="174" t="s">
        <v>542</v>
      </c>
      <c r="C141" s="175" t="s">
        <v>720</v>
      </c>
      <c r="D141" s="472">
        <f>SUM(E141:F141)</f>
        <v>0</v>
      </c>
      <c r="E141" s="473"/>
      <c r="F141" s="474" t="s">
        <v>797</v>
      </c>
      <c r="G141" s="475"/>
      <c r="H141" s="476"/>
      <c r="I141" s="476"/>
      <c r="J141" s="476"/>
    </row>
    <row r="142" spans="1:10" ht="40.5">
      <c r="A142" s="51">
        <v>4640</v>
      </c>
      <c r="B142" s="176" t="s">
        <v>543</v>
      </c>
      <c r="C142" s="171" t="s">
        <v>792</v>
      </c>
      <c r="D142" s="472">
        <f aca="true" t="shared" si="6" ref="D142:J142">SUM(D144,D148,D154,D157,D161,D164,D167)</f>
        <v>36567.9</v>
      </c>
      <c r="E142" s="473">
        <f t="shared" si="6"/>
        <v>436567.9</v>
      </c>
      <c r="F142" s="479">
        <f t="shared" si="6"/>
        <v>0</v>
      </c>
      <c r="G142" s="475">
        <f>G147+G151+G152+G167</f>
        <v>4367</v>
      </c>
      <c r="H142" s="476">
        <f t="shared" si="6"/>
        <v>24155.1</v>
      </c>
      <c r="I142" s="476">
        <f t="shared" si="6"/>
        <v>34564.8</v>
      </c>
      <c r="J142" s="476">
        <f t="shared" si="6"/>
        <v>36567.9</v>
      </c>
    </row>
    <row r="143" spans="1:10" ht="13.5">
      <c r="A143" s="51"/>
      <c r="B143" s="166" t="s">
        <v>444</v>
      </c>
      <c r="C143" s="164"/>
      <c r="D143" s="472"/>
      <c r="E143" s="473"/>
      <c r="F143" s="479"/>
      <c r="G143" s="475"/>
      <c r="H143" s="476"/>
      <c r="I143" s="476"/>
      <c r="J143" s="476"/>
    </row>
    <row r="144" spans="1:10" ht="54">
      <c r="A144" s="51">
        <v>4641</v>
      </c>
      <c r="B144" s="176" t="s">
        <v>544</v>
      </c>
      <c r="C144" s="171" t="s">
        <v>792</v>
      </c>
      <c r="D144" s="472">
        <f>SUM(D146:D147)</f>
        <v>0</v>
      </c>
      <c r="E144" s="473">
        <f>SUM(E146:E147)</f>
        <v>0</v>
      </c>
      <c r="F144" s="474" t="s">
        <v>796</v>
      </c>
      <c r="G144" s="475">
        <f>G147+G150</f>
        <v>0</v>
      </c>
      <c r="H144" s="476">
        <f>SUM(H146:H147)</f>
        <v>0</v>
      </c>
      <c r="I144" s="476">
        <f>SUM(I146:I147)</f>
        <v>0</v>
      </c>
      <c r="J144" s="476">
        <f>SUM(J146:J147)</f>
        <v>0</v>
      </c>
    </row>
    <row r="145" spans="1:10" ht="38.25" customHeight="1">
      <c r="A145" s="51">
        <v>4700</v>
      </c>
      <c r="B145" s="166" t="s">
        <v>248</v>
      </c>
      <c r="C145" s="171"/>
      <c r="D145" s="472"/>
      <c r="E145" s="473"/>
      <c r="F145" s="474"/>
      <c r="G145" s="475"/>
      <c r="H145" s="476"/>
      <c r="I145" s="476"/>
      <c r="J145" s="476"/>
    </row>
    <row r="146" spans="1:10" ht="40.5">
      <c r="A146" s="51"/>
      <c r="B146" s="174" t="s">
        <v>545</v>
      </c>
      <c r="C146" s="175" t="s">
        <v>721</v>
      </c>
      <c r="D146" s="472">
        <f>SUM(E146:F146)</f>
        <v>0</v>
      </c>
      <c r="E146" s="473"/>
      <c r="F146" s="474" t="s">
        <v>796</v>
      </c>
      <c r="G146" s="475"/>
      <c r="H146" s="476"/>
      <c r="I146" s="476"/>
      <c r="J146" s="476"/>
    </row>
    <row r="147" spans="1:10" ht="40.5" customHeight="1">
      <c r="A147" s="51">
        <v>4710</v>
      </c>
      <c r="B147" s="174" t="s">
        <v>546</v>
      </c>
      <c r="C147" s="175" t="s">
        <v>722</v>
      </c>
      <c r="D147" s="472">
        <f>SUM(E147:F147)</f>
        <v>0</v>
      </c>
      <c r="E147" s="473">
        <v>0</v>
      </c>
      <c r="F147" s="474" t="s">
        <v>796</v>
      </c>
      <c r="G147" s="475">
        <v>0</v>
      </c>
      <c r="H147" s="476">
        <v>0</v>
      </c>
      <c r="I147" s="476">
        <v>0</v>
      </c>
      <c r="J147" s="476">
        <v>0</v>
      </c>
    </row>
    <row r="148" spans="1:10" ht="67.5">
      <c r="A148" s="51"/>
      <c r="B148" s="176" t="s">
        <v>547</v>
      </c>
      <c r="C148" s="171" t="s">
        <v>792</v>
      </c>
      <c r="D148" s="472">
        <f>SUM(D150:D153)</f>
        <v>5000</v>
      </c>
      <c r="E148" s="473">
        <f>SUM(E150:E153)</f>
        <v>5000</v>
      </c>
      <c r="F148" s="474" t="s">
        <v>796</v>
      </c>
      <c r="G148" s="475">
        <f>SUM(G150:G153)</f>
        <v>1100</v>
      </c>
      <c r="H148" s="476">
        <f>SUM(H150:H153)</f>
        <v>2500</v>
      </c>
      <c r="I148" s="476">
        <f>SUM(I150:I153)</f>
        <v>3850</v>
      </c>
      <c r="J148" s="476">
        <f>SUM(J150:J153)</f>
        <v>5000</v>
      </c>
    </row>
    <row r="149" spans="1:10" ht="17.25" customHeight="1">
      <c r="A149" s="51">
        <v>4711</v>
      </c>
      <c r="B149" s="166" t="s">
        <v>248</v>
      </c>
      <c r="C149" s="171"/>
      <c r="D149" s="472"/>
      <c r="E149" s="473"/>
      <c r="F149" s="474"/>
      <c r="G149" s="475"/>
      <c r="H149" s="476"/>
      <c r="I149" s="476"/>
      <c r="J149" s="476"/>
    </row>
    <row r="150" spans="1:10" ht="29.25" customHeight="1">
      <c r="A150" s="51">
        <v>4712</v>
      </c>
      <c r="B150" s="174" t="s">
        <v>548</v>
      </c>
      <c r="C150" s="175" t="s">
        <v>728</v>
      </c>
      <c r="D150" s="472">
        <f>SUM(E150:F150)</f>
        <v>0</v>
      </c>
      <c r="E150" s="473"/>
      <c r="F150" s="474" t="s">
        <v>796</v>
      </c>
      <c r="G150" s="475"/>
      <c r="H150" s="476"/>
      <c r="I150" s="476"/>
      <c r="J150" s="476"/>
    </row>
    <row r="151" spans="1:10" ht="26.25" customHeight="1">
      <c r="A151" s="51">
        <v>4720</v>
      </c>
      <c r="B151" s="174" t="s">
        <v>549</v>
      </c>
      <c r="C151" s="182">
        <v>4822</v>
      </c>
      <c r="D151" s="472">
        <f>SUM(E151:F151)</f>
        <v>1000</v>
      </c>
      <c r="E151" s="473">
        <v>1000</v>
      </c>
      <c r="F151" s="474" t="s">
        <v>796</v>
      </c>
      <c r="G151" s="475">
        <v>300</v>
      </c>
      <c r="H151" s="476">
        <v>500</v>
      </c>
      <c r="I151" s="476">
        <v>800</v>
      </c>
      <c r="J151" s="476">
        <v>1000</v>
      </c>
    </row>
    <row r="152" spans="1:10" ht="14.25">
      <c r="A152" s="51"/>
      <c r="B152" s="174" t="s">
        <v>550</v>
      </c>
      <c r="C152" s="175" t="s">
        <v>729</v>
      </c>
      <c r="D152" s="472">
        <f>SUM(E152:F152)</f>
        <v>4000</v>
      </c>
      <c r="E152" s="473">
        <v>4000</v>
      </c>
      <c r="F152" s="474" t="s">
        <v>796</v>
      </c>
      <c r="G152" s="473">
        <v>800</v>
      </c>
      <c r="H152" s="481">
        <v>2000</v>
      </c>
      <c r="I152" s="473">
        <v>3050</v>
      </c>
      <c r="J152" s="473">
        <v>4000</v>
      </c>
    </row>
    <row r="153" spans="1:10" ht="15.75" customHeight="1">
      <c r="A153" s="51">
        <v>4721</v>
      </c>
      <c r="B153" s="174" t="s">
        <v>568</v>
      </c>
      <c r="C153" s="175" t="s">
        <v>730</v>
      </c>
      <c r="D153" s="472">
        <f>SUM(E153:F153)</f>
        <v>0</v>
      </c>
      <c r="E153" s="473"/>
      <c r="F153" s="474" t="s">
        <v>796</v>
      </c>
      <c r="G153" s="475"/>
      <c r="H153" s="476"/>
      <c r="I153" s="476"/>
      <c r="J153" s="476"/>
    </row>
    <row r="154" spans="1:10" ht="27">
      <c r="A154" s="51">
        <v>4722</v>
      </c>
      <c r="B154" s="176" t="s">
        <v>569</v>
      </c>
      <c r="C154" s="171" t="s">
        <v>792</v>
      </c>
      <c r="D154" s="472">
        <f>SUM(D156)</f>
        <v>0</v>
      </c>
      <c r="E154" s="473">
        <f>SUM(E156)</f>
        <v>0</v>
      </c>
      <c r="F154" s="474" t="s">
        <v>796</v>
      </c>
      <c r="G154" s="475">
        <f>SUM(G156)</f>
        <v>0</v>
      </c>
      <c r="H154" s="476">
        <f>SUM(H156)</f>
        <v>0</v>
      </c>
      <c r="I154" s="476">
        <f>SUM(I156)</f>
        <v>0</v>
      </c>
      <c r="J154" s="476">
        <f>SUM(J156)</f>
        <v>0</v>
      </c>
    </row>
    <row r="155" spans="1:10" ht="14.25">
      <c r="A155" s="51">
        <v>4723</v>
      </c>
      <c r="B155" s="166" t="s">
        <v>248</v>
      </c>
      <c r="C155" s="171"/>
      <c r="D155" s="472"/>
      <c r="E155" s="473"/>
      <c r="F155" s="474"/>
      <c r="G155" s="475"/>
      <c r="H155" s="476"/>
      <c r="I155" s="476"/>
      <c r="J155" s="476"/>
    </row>
    <row r="156" spans="1:10" ht="27">
      <c r="A156" s="51">
        <v>4724</v>
      </c>
      <c r="B156" s="186" t="s">
        <v>570</v>
      </c>
      <c r="C156" s="175" t="s">
        <v>731</v>
      </c>
      <c r="D156" s="472">
        <f>SUM(E156:F156)</f>
        <v>0</v>
      </c>
      <c r="E156" s="473"/>
      <c r="F156" s="474" t="s">
        <v>796</v>
      </c>
      <c r="G156" s="475"/>
      <c r="H156" s="476"/>
      <c r="I156" s="476"/>
      <c r="J156" s="476"/>
    </row>
    <row r="157" spans="1:10" ht="54">
      <c r="A157" s="51">
        <v>4730</v>
      </c>
      <c r="B157" s="194" t="s">
        <v>571</v>
      </c>
      <c r="C157" s="171" t="s">
        <v>792</v>
      </c>
      <c r="D157" s="472">
        <f>SUM(D159:D160)</f>
        <v>0</v>
      </c>
      <c r="E157" s="473">
        <f>SUM(E159:E160)</f>
        <v>0</v>
      </c>
      <c r="F157" s="474" t="s">
        <v>796</v>
      </c>
      <c r="G157" s="475">
        <f>SUM(G159:G160)</f>
        <v>0</v>
      </c>
      <c r="H157" s="476">
        <f>SUM(H159:H160)</f>
        <v>0</v>
      </c>
      <c r="I157" s="476">
        <f>SUM(I159:I160)</f>
        <v>0</v>
      </c>
      <c r="J157" s="476">
        <f>SUM(J159:J160)</f>
        <v>0</v>
      </c>
    </row>
    <row r="158" spans="1:10" ht="14.25">
      <c r="A158" s="51"/>
      <c r="B158" s="166" t="s">
        <v>248</v>
      </c>
      <c r="C158" s="171"/>
      <c r="D158" s="472"/>
      <c r="E158" s="473"/>
      <c r="F158" s="474"/>
      <c r="G158" s="475"/>
      <c r="H158" s="476"/>
      <c r="I158" s="476"/>
      <c r="J158" s="476"/>
    </row>
    <row r="159" spans="1:10" ht="27">
      <c r="A159" s="51">
        <v>4731</v>
      </c>
      <c r="B159" s="174" t="s">
        <v>572</v>
      </c>
      <c r="C159" s="175" t="s">
        <v>732</v>
      </c>
      <c r="D159" s="472">
        <f>SUM(E159:F159)</f>
        <v>0</v>
      </c>
      <c r="E159" s="473"/>
      <c r="F159" s="474" t="s">
        <v>796</v>
      </c>
      <c r="G159" s="475"/>
      <c r="H159" s="476"/>
      <c r="I159" s="476"/>
      <c r="J159" s="476"/>
    </row>
    <row r="160" spans="1:10" ht="27">
      <c r="A160" s="51">
        <v>4740</v>
      </c>
      <c r="B160" s="174" t="s">
        <v>573</v>
      </c>
      <c r="C160" s="175" t="s">
        <v>733</v>
      </c>
      <c r="D160" s="472">
        <f>SUM(E160:F160)</f>
        <v>0</v>
      </c>
      <c r="E160" s="473"/>
      <c r="F160" s="474" t="s">
        <v>796</v>
      </c>
      <c r="G160" s="475"/>
      <c r="H160" s="476"/>
      <c r="I160" s="476"/>
      <c r="J160" s="476"/>
    </row>
    <row r="161" spans="1:10" ht="54">
      <c r="A161" s="51"/>
      <c r="B161" s="176" t="s">
        <v>574</v>
      </c>
      <c r="C161" s="171" t="s">
        <v>792</v>
      </c>
      <c r="D161" s="472">
        <f>SUM(D163)</f>
        <v>0</v>
      </c>
      <c r="E161" s="473">
        <f>SUM(E163)</f>
        <v>0</v>
      </c>
      <c r="F161" s="474" t="s">
        <v>796</v>
      </c>
      <c r="G161" s="475">
        <f>SUM(G163)</f>
        <v>0</v>
      </c>
      <c r="H161" s="476">
        <f>SUM(H163)</f>
        <v>0</v>
      </c>
      <c r="I161" s="476">
        <f>SUM(I163)</f>
        <v>0</v>
      </c>
      <c r="J161" s="476">
        <f>SUM(J163)</f>
        <v>0</v>
      </c>
    </row>
    <row r="162" spans="1:10" ht="27.75" customHeight="1">
      <c r="A162" s="51">
        <v>4741</v>
      </c>
      <c r="B162" s="166" t="s">
        <v>248</v>
      </c>
      <c r="C162" s="171"/>
      <c r="D162" s="472"/>
      <c r="E162" s="473"/>
      <c r="F162" s="474"/>
      <c r="G162" s="475"/>
      <c r="H162" s="476"/>
      <c r="I162" s="476"/>
      <c r="J162" s="476"/>
    </row>
    <row r="163" spans="1:10" ht="27" customHeight="1">
      <c r="A163" s="51">
        <v>4742</v>
      </c>
      <c r="B163" s="174" t="s">
        <v>575</v>
      </c>
      <c r="C163" s="175" t="s">
        <v>734</v>
      </c>
      <c r="D163" s="472">
        <f>SUM(E163:F163)</f>
        <v>0</v>
      </c>
      <c r="E163" s="473"/>
      <c r="F163" s="474" t="s">
        <v>796</v>
      </c>
      <c r="G163" s="475"/>
      <c r="H163" s="476"/>
      <c r="I163" s="476"/>
      <c r="J163" s="476"/>
    </row>
    <row r="164" spans="1:10" ht="39.75" customHeight="1">
      <c r="A164" s="51">
        <v>4750</v>
      </c>
      <c r="B164" s="194" t="s">
        <v>576</v>
      </c>
      <c r="C164" s="171" t="s">
        <v>792</v>
      </c>
      <c r="D164" s="472">
        <f>SUM(D166)</f>
        <v>0</v>
      </c>
      <c r="E164" s="473">
        <f>SUM(E166)</f>
        <v>0</v>
      </c>
      <c r="F164" s="474" t="s">
        <v>796</v>
      </c>
      <c r="G164" s="475">
        <f>SUM(G166)</f>
        <v>0</v>
      </c>
      <c r="H164" s="476">
        <f>SUM(H166)</f>
        <v>0</v>
      </c>
      <c r="I164" s="476">
        <f>SUM(I166)</f>
        <v>0</v>
      </c>
      <c r="J164" s="476">
        <f>SUM(J166)</f>
        <v>0</v>
      </c>
    </row>
    <row r="165" spans="1:10" ht="14.25">
      <c r="A165" s="51"/>
      <c r="B165" s="166" t="s">
        <v>248</v>
      </c>
      <c r="C165" s="171"/>
      <c r="D165" s="472"/>
      <c r="E165" s="473"/>
      <c r="F165" s="474"/>
      <c r="G165" s="475"/>
      <c r="H165" s="476"/>
      <c r="I165" s="476"/>
      <c r="J165" s="476"/>
    </row>
    <row r="166" spans="1:10" ht="39.75" customHeight="1">
      <c r="A166" s="51">
        <v>4751</v>
      </c>
      <c r="B166" s="174" t="s">
        <v>577</v>
      </c>
      <c r="C166" s="175" t="s">
        <v>735</v>
      </c>
      <c r="D166" s="472">
        <f>SUM(E166:F166)</f>
        <v>0</v>
      </c>
      <c r="E166" s="473"/>
      <c r="F166" s="474" t="s">
        <v>796</v>
      </c>
      <c r="G166" s="475"/>
      <c r="H166" s="476"/>
      <c r="I166" s="476"/>
      <c r="J166" s="476"/>
    </row>
    <row r="167" spans="1:10" ht="17.25" customHeight="1">
      <c r="A167" s="51">
        <v>4760</v>
      </c>
      <c r="B167" s="176" t="s">
        <v>578</v>
      </c>
      <c r="C167" s="171" t="s">
        <v>792</v>
      </c>
      <c r="D167" s="472">
        <f aca="true" t="shared" si="7" ref="D167:J167">SUM(D169)</f>
        <v>31567.9</v>
      </c>
      <c r="E167" s="473">
        <f t="shared" si="7"/>
        <v>431567.9</v>
      </c>
      <c r="F167" s="479">
        <f t="shared" si="7"/>
        <v>0</v>
      </c>
      <c r="G167" s="475">
        <f t="shared" si="7"/>
        <v>3267</v>
      </c>
      <c r="H167" s="476">
        <f t="shared" si="7"/>
        <v>21655.1</v>
      </c>
      <c r="I167" s="476">
        <f t="shared" si="7"/>
        <v>30714.8</v>
      </c>
      <c r="J167" s="476">
        <f t="shared" si="7"/>
        <v>31567.9</v>
      </c>
    </row>
    <row r="168" spans="1:10" ht="15" thickBot="1">
      <c r="A168" s="51"/>
      <c r="B168" s="166" t="s">
        <v>248</v>
      </c>
      <c r="C168" s="171"/>
      <c r="D168" s="472"/>
      <c r="E168" s="473"/>
      <c r="F168" s="474"/>
      <c r="G168" s="475"/>
      <c r="H168" s="476"/>
      <c r="I168" s="476"/>
      <c r="J168" s="476"/>
    </row>
    <row r="169" spans="1:10" ht="17.25" customHeight="1" thickBot="1">
      <c r="A169" s="51">
        <v>4761</v>
      </c>
      <c r="B169" s="174" t="s">
        <v>579</v>
      </c>
      <c r="C169" s="175" t="s">
        <v>736</v>
      </c>
      <c r="D169" s="472">
        <v>31567.9</v>
      </c>
      <c r="E169" s="494">
        <v>431567.9</v>
      </c>
      <c r="F169" s="474">
        <v>0</v>
      </c>
      <c r="G169" s="495">
        <v>3267</v>
      </c>
      <c r="H169" s="495">
        <v>21655.1</v>
      </c>
      <c r="I169" s="495">
        <v>30714.8</v>
      </c>
      <c r="J169" s="495">
        <v>31567.9</v>
      </c>
    </row>
    <row r="170" spans="1:10" ht="40.5">
      <c r="A170" s="51">
        <v>4770</v>
      </c>
      <c r="B170" s="186" t="s">
        <v>580</v>
      </c>
      <c r="C170" s="171" t="s">
        <v>792</v>
      </c>
      <c r="D170" s="472">
        <f>SUM(E170:F170)</f>
        <v>0</v>
      </c>
      <c r="E170" s="473"/>
      <c r="F170" s="474" t="s">
        <v>797</v>
      </c>
      <c r="G170" s="473"/>
      <c r="H170" s="473"/>
      <c r="I170" s="473"/>
      <c r="J170" s="473"/>
    </row>
    <row r="171" spans="1:10" ht="42.75">
      <c r="A171" s="51"/>
      <c r="B171" s="196" t="s">
        <v>581</v>
      </c>
      <c r="C171" s="171" t="s">
        <v>792</v>
      </c>
      <c r="D171" s="472">
        <f>SUM(D173,D191,D197,D200)</f>
        <v>1751600.1</v>
      </c>
      <c r="E171" s="496" t="s">
        <v>796</v>
      </c>
      <c r="F171" s="479">
        <f>SUM(F173,F191,F197,F200)</f>
        <v>1751600.1</v>
      </c>
      <c r="G171" s="475">
        <f>SUM(G173,G191,G197,G200)</f>
        <v>723342.1000000001</v>
      </c>
      <c r="H171" s="476">
        <f>SUM(H173,H191,H197,H200)</f>
        <v>1066094.9</v>
      </c>
      <c r="I171" s="476">
        <f>SUM(I173,I191,I197,I200)</f>
        <v>1408847.5</v>
      </c>
      <c r="J171" s="476">
        <f>SUM(J173,J191,J197,J200)</f>
        <v>1751600.1</v>
      </c>
    </row>
    <row r="172" spans="1:10" ht="13.5">
      <c r="A172" s="51">
        <v>4771</v>
      </c>
      <c r="B172" s="166" t="s">
        <v>444</v>
      </c>
      <c r="C172" s="164"/>
      <c r="D172" s="472"/>
      <c r="E172" s="473"/>
      <c r="F172" s="479"/>
      <c r="G172" s="475"/>
      <c r="H172" s="476"/>
      <c r="I172" s="476"/>
      <c r="J172" s="476"/>
    </row>
    <row r="173" spans="1:10" ht="27">
      <c r="A173" s="51">
        <v>4772</v>
      </c>
      <c r="B173" s="174" t="s">
        <v>582</v>
      </c>
      <c r="C173" s="171" t="s">
        <v>792</v>
      </c>
      <c r="D173" s="472">
        <f>SUM(D175,D180,D185)</f>
        <v>1751600.1</v>
      </c>
      <c r="E173" s="496" t="s">
        <v>796</v>
      </c>
      <c r="F173" s="479">
        <f>SUM(F175,F180,F185)</f>
        <v>1751600.1</v>
      </c>
      <c r="G173" s="475">
        <f>SUM(G175,G180,G185)</f>
        <v>723342.1000000001</v>
      </c>
      <c r="H173" s="476">
        <f>SUM(H175,H180,H185)</f>
        <v>1066094.9</v>
      </c>
      <c r="I173" s="476">
        <f>SUM(I175,I180,I185)</f>
        <v>1408847.5</v>
      </c>
      <c r="J173" s="476">
        <f>SUM(J175,J180,J185)</f>
        <v>1751600.1</v>
      </c>
    </row>
    <row r="174" spans="1:10" s="2" customFormat="1" ht="27.75" customHeight="1">
      <c r="A174" s="51">
        <v>5000</v>
      </c>
      <c r="B174" s="166" t="s">
        <v>444</v>
      </c>
      <c r="C174" s="164"/>
      <c r="D174" s="472"/>
      <c r="E174" s="473"/>
      <c r="F174" s="479"/>
      <c r="G174" s="475"/>
      <c r="H174" s="476"/>
      <c r="I174" s="476"/>
      <c r="J174" s="476"/>
    </row>
    <row r="175" spans="1:10" ht="27">
      <c r="A175" s="51"/>
      <c r="B175" s="176" t="s">
        <v>583</v>
      </c>
      <c r="C175" s="171" t="s">
        <v>792</v>
      </c>
      <c r="D175" s="472">
        <f>SUM(D177:D179)</f>
        <v>1669228.1</v>
      </c>
      <c r="E175" s="473" t="s">
        <v>797</v>
      </c>
      <c r="F175" s="479">
        <f>SUM(F177:F179)</f>
        <v>1669228.1</v>
      </c>
      <c r="G175" s="475">
        <f>SUM(G177:G179)</f>
        <v>663163.2000000001</v>
      </c>
      <c r="H175" s="476">
        <f>SUM(H177:H179)</f>
        <v>986209</v>
      </c>
      <c r="I175" s="476">
        <f>SUM(I177:I179)</f>
        <v>1326475.5</v>
      </c>
      <c r="J175" s="476">
        <f>SUM(J177:J179)</f>
        <v>1669228.1</v>
      </c>
    </row>
    <row r="176" spans="1:10" ht="14.25">
      <c r="A176" s="51">
        <v>5100</v>
      </c>
      <c r="B176" s="166" t="s">
        <v>248</v>
      </c>
      <c r="C176" s="171"/>
      <c r="D176" s="472"/>
      <c r="E176" s="473"/>
      <c r="F176" s="474"/>
      <c r="G176" s="497"/>
      <c r="H176" s="498"/>
      <c r="I176" s="498"/>
      <c r="J176" s="498"/>
    </row>
    <row r="177" spans="1:10" ht="14.25">
      <c r="A177" s="51"/>
      <c r="B177" s="174" t="s">
        <v>584</v>
      </c>
      <c r="C177" s="197" t="s">
        <v>737</v>
      </c>
      <c r="D177" s="472">
        <f>SUM(E177:F177)</f>
        <v>0</v>
      </c>
      <c r="E177" s="496" t="s">
        <v>796</v>
      </c>
      <c r="F177" s="479">
        <v>0</v>
      </c>
      <c r="G177" s="475">
        <v>0</v>
      </c>
      <c r="H177" s="476">
        <v>0</v>
      </c>
      <c r="I177" s="476">
        <v>0</v>
      </c>
      <c r="J177" s="476">
        <v>0</v>
      </c>
    </row>
    <row r="178" spans="1:10" ht="14.25">
      <c r="A178" s="51">
        <v>5110</v>
      </c>
      <c r="B178" s="174" t="s">
        <v>585</v>
      </c>
      <c r="C178" s="197" t="s">
        <v>738</v>
      </c>
      <c r="D178" s="472">
        <f>SUM(E178:F178)</f>
        <v>1386378.6</v>
      </c>
      <c r="E178" s="496" t="s">
        <v>796</v>
      </c>
      <c r="F178" s="479">
        <v>1386378.6</v>
      </c>
      <c r="G178" s="475">
        <v>554854.8</v>
      </c>
      <c r="H178" s="475">
        <v>829423.3</v>
      </c>
      <c r="I178" s="475">
        <v>1113726.2</v>
      </c>
      <c r="J178" s="479">
        <v>1386378.6</v>
      </c>
    </row>
    <row r="179" spans="1:10" ht="27">
      <c r="A179" s="51"/>
      <c r="B179" s="174" t="s">
        <v>586</v>
      </c>
      <c r="C179" s="197" t="s">
        <v>739</v>
      </c>
      <c r="D179" s="472">
        <f>SUM(E179:F179)</f>
        <v>282849.5</v>
      </c>
      <c r="E179" s="496" t="s">
        <v>796</v>
      </c>
      <c r="F179" s="479">
        <v>282849.5</v>
      </c>
      <c r="G179" s="479">
        <v>108308.4</v>
      </c>
      <c r="H179" s="479">
        <v>156785.7</v>
      </c>
      <c r="I179" s="479">
        <v>212749.3</v>
      </c>
      <c r="J179" s="479">
        <v>282849.5</v>
      </c>
    </row>
    <row r="180" spans="1:10" ht="27">
      <c r="A180" s="51">
        <v>5111</v>
      </c>
      <c r="B180" s="176" t="s">
        <v>587</v>
      </c>
      <c r="C180" s="171" t="s">
        <v>792</v>
      </c>
      <c r="D180" s="472">
        <f>SUM(D182:D184)</f>
        <v>44300</v>
      </c>
      <c r="E180" s="473" t="s">
        <v>797</v>
      </c>
      <c r="F180" s="479">
        <f>SUM(F182:F184)</f>
        <v>44300</v>
      </c>
      <c r="G180" s="475">
        <f>SUM(G182:G184)</f>
        <v>22106.9</v>
      </c>
      <c r="H180" s="476">
        <f>SUM(H182:H184)</f>
        <v>41813.9</v>
      </c>
      <c r="I180" s="476">
        <f>SUM(I182:I184)</f>
        <v>44300</v>
      </c>
      <c r="J180" s="476">
        <f>SUM(J182:J184)</f>
        <v>44300</v>
      </c>
    </row>
    <row r="181" spans="1:10" ht="20.25" customHeight="1" thickBot="1">
      <c r="A181" s="51">
        <v>5112</v>
      </c>
      <c r="B181" s="198" t="s">
        <v>248</v>
      </c>
      <c r="C181" s="171"/>
      <c r="D181" s="472"/>
      <c r="E181" s="473"/>
      <c r="F181" s="474"/>
      <c r="G181" s="497"/>
      <c r="H181" s="498"/>
      <c r="I181" s="498"/>
      <c r="J181" s="498"/>
    </row>
    <row r="182" spans="1:10" ht="26.25" customHeight="1" thickBot="1">
      <c r="A182" s="51">
        <v>5113</v>
      </c>
      <c r="B182" s="174" t="s">
        <v>588</v>
      </c>
      <c r="C182" s="197" t="s">
        <v>740</v>
      </c>
      <c r="D182" s="472">
        <f>SUM(E182:F182)</f>
        <v>16200</v>
      </c>
      <c r="E182" s="496" t="s">
        <v>796</v>
      </c>
      <c r="F182" s="479">
        <v>16200</v>
      </c>
      <c r="G182" s="499">
        <v>2500</v>
      </c>
      <c r="H182" s="499">
        <v>16200</v>
      </c>
      <c r="I182" s="499">
        <v>16200</v>
      </c>
      <c r="J182" s="499">
        <v>16200</v>
      </c>
    </row>
    <row r="183" spans="1:10" ht="28.5" customHeight="1">
      <c r="A183" s="51">
        <v>5120</v>
      </c>
      <c r="B183" s="174" t="s">
        <v>589</v>
      </c>
      <c r="C183" s="197" t="s">
        <v>741</v>
      </c>
      <c r="D183" s="472">
        <f>SUM(E183:F183)</f>
        <v>3500</v>
      </c>
      <c r="E183" s="496" t="s">
        <v>796</v>
      </c>
      <c r="F183" s="479">
        <v>3500</v>
      </c>
      <c r="G183" s="479">
        <v>2500</v>
      </c>
      <c r="H183" s="479">
        <v>3500</v>
      </c>
      <c r="I183" s="479">
        <v>3500</v>
      </c>
      <c r="J183" s="479">
        <v>3500</v>
      </c>
    </row>
    <row r="184" spans="1:10" ht="14.25">
      <c r="A184" s="51"/>
      <c r="B184" s="174" t="s">
        <v>590</v>
      </c>
      <c r="C184" s="197" t="s">
        <v>742</v>
      </c>
      <c r="D184" s="472">
        <f>SUM(E184:F184)</f>
        <v>24600</v>
      </c>
      <c r="E184" s="496" t="s">
        <v>796</v>
      </c>
      <c r="F184" s="479">
        <v>24600</v>
      </c>
      <c r="G184" s="479">
        <v>17106.9</v>
      </c>
      <c r="H184" s="479">
        <v>22113.9</v>
      </c>
      <c r="I184" s="479">
        <v>24600</v>
      </c>
      <c r="J184" s="479">
        <v>24600</v>
      </c>
    </row>
    <row r="185" spans="1:10" ht="40.5">
      <c r="A185" s="51">
        <v>5121</v>
      </c>
      <c r="B185" s="176" t="s">
        <v>591</v>
      </c>
      <c r="C185" s="171" t="s">
        <v>792</v>
      </c>
      <c r="D185" s="472">
        <f>SUM(D187:D190)</f>
        <v>38072</v>
      </c>
      <c r="E185" s="473" t="s">
        <v>797</v>
      </c>
      <c r="F185" s="479">
        <f>SUM(F187:F190)</f>
        <v>38072</v>
      </c>
      <c r="G185" s="475">
        <f>SUM(G187:G190)</f>
        <v>38072</v>
      </c>
      <c r="H185" s="476">
        <f>SUM(H187:H190)</f>
        <v>38072</v>
      </c>
      <c r="I185" s="476">
        <f>SUM(I187:I190)</f>
        <v>38072</v>
      </c>
      <c r="J185" s="476">
        <f>SUM(J187:J190)</f>
        <v>38072</v>
      </c>
    </row>
    <row r="186" spans="1:10" ht="14.25">
      <c r="A186" s="51">
        <v>5122</v>
      </c>
      <c r="B186" s="166" t="s">
        <v>248</v>
      </c>
      <c r="C186" s="171"/>
      <c r="D186" s="472"/>
      <c r="E186" s="473"/>
      <c r="F186" s="474"/>
      <c r="G186" s="497"/>
      <c r="H186" s="498"/>
      <c r="I186" s="498"/>
      <c r="J186" s="498"/>
    </row>
    <row r="187" spans="1:10" ht="17.25" customHeight="1">
      <c r="A187" s="51">
        <v>5123</v>
      </c>
      <c r="B187" s="174" t="s">
        <v>592</v>
      </c>
      <c r="C187" s="197" t="s">
        <v>743</v>
      </c>
      <c r="D187" s="472">
        <f>SUM(E187:F187)</f>
        <v>1000</v>
      </c>
      <c r="E187" s="496" t="s">
        <v>796</v>
      </c>
      <c r="F187" s="479">
        <v>1000</v>
      </c>
      <c r="G187" s="479">
        <v>1000</v>
      </c>
      <c r="H187" s="479">
        <v>1000</v>
      </c>
      <c r="I187" s="479">
        <v>1000</v>
      </c>
      <c r="J187" s="479">
        <v>1000</v>
      </c>
    </row>
    <row r="188" spans="1:10" ht="24.75" customHeight="1">
      <c r="A188" s="51">
        <v>5130</v>
      </c>
      <c r="B188" s="174" t="s">
        <v>593</v>
      </c>
      <c r="C188" s="197" t="s">
        <v>744</v>
      </c>
      <c r="D188" s="472">
        <f>SUM(E188:F188)</f>
        <v>0</v>
      </c>
      <c r="E188" s="496" t="s">
        <v>796</v>
      </c>
      <c r="F188" s="479"/>
      <c r="G188" s="475"/>
      <c r="H188" s="476"/>
      <c r="I188" s="476"/>
      <c r="J188" s="476"/>
    </row>
    <row r="189" spans="1:10" ht="15" thickBot="1">
      <c r="A189" s="51"/>
      <c r="B189" s="174" t="s">
        <v>594</v>
      </c>
      <c r="C189" s="197" t="s">
        <v>749</v>
      </c>
      <c r="D189" s="472">
        <f>SUM(E189:F189)</f>
        <v>0</v>
      </c>
      <c r="E189" s="496" t="s">
        <v>797</v>
      </c>
      <c r="F189" s="500"/>
      <c r="G189" s="475"/>
      <c r="H189" s="476"/>
      <c r="I189" s="476"/>
      <c r="J189" s="476"/>
    </row>
    <row r="190" spans="1:10" ht="17.25" customHeight="1" thickBot="1">
      <c r="A190" s="51">
        <v>5131</v>
      </c>
      <c r="B190" s="174" t="s">
        <v>595</v>
      </c>
      <c r="C190" s="197" t="s">
        <v>750</v>
      </c>
      <c r="D190" s="472">
        <f>SUM(E190:F190)</f>
        <v>37072</v>
      </c>
      <c r="E190" s="496" t="s">
        <v>797</v>
      </c>
      <c r="F190" s="494">
        <v>37072</v>
      </c>
      <c r="G190" s="494">
        <v>37072</v>
      </c>
      <c r="H190" s="494">
        <v>37072</v>
      </c>
      <c r="I190" s="494">
        <v>37072</v>
      </c>
      <c r="J190" s="494">
        <v>37072</v>
      </c>
    </row>
    <row r="191" spans="1:10" ht="17.25" customHeight="1">
      <c r="A191" s="51">
        <v>5132</v>
      </c>
      <c r="B191" s="176" t="s">
        <v>596</v>
      </c>
      <c r="C191" s="171" t="s">
        <v>792</v>
      </c>
      <c r="D191" s="472">
        <f>SUM(D193:D196)</f>
        <v>0</v>
      </c>
      <c r="E191" s="496" t="s">
        <v>796</v>
      </c>
      <c r="F191" s="501">
        <f>SUM(F193:F196)</f>
        <v>0</v>
      </c>
      <c r="G191" s="475">
        <f>SUM(G193:G196)</f>
        <v>0</v>
      </c>
      <c r="H191" s="476">
        <f>SUM(H193:H196)</f>
        <v>0</v>
      </c>
      <c r="I191" s="476">
        <f>SUM(I193:I196)</f>
        <v>0</v>
      </c>
      <c r="J191" s="476">
        <f>SUM(J193:J196)</f>
        <v>0</v>
      </c>
    </row>
    <row r="192" spans="1:10" ht="17.25" customHeight="1">
      <c r="A192" s="51">
        <v>5133</v>
      </c>
      <c r="B192" s="166" t="s">
        <v>444</v>
      </c>
      <c r="C192" s="164"/>
      <c r="D192" s="472"/>
      <c r="E192" s="473"/>
      <c r="F192" s="479"/>
      <c r="G192" s="475"/>
      <c r="H192" s="476"/>
      <c r="I192" s="476"/>
      <c r="J192" s="476"/>
    </row>
    <row r="193" spans="1:10" ht="17.25" customHeight="1">
      <c r="A193" s="51">
        <v>5134</v>
      </c>
      <c r="B193" s="174" t="s">
        <v>597</v>
      </c>
      <c r="C193" s="197" t="s">
        <v>745</v>
      </c>
      <c r="D193" s="472">
        <f>SUM(E193:F193)</f>
        <v>0</v>
      </c>
      <c r="E193" s="496" t="s">
        <v>796</v>
      </c>
      <c r="F193" s="479"/>
      <c r="G193" s="475"/>
      <c r="H193" s="476"/>
      <c r="I193" s="476"/>
      <c r="J193" s="476"/>
    </row>
    <row r="194" spans="1:10" ht="19.5" customHeight="1">
      <c r="A194" s="51">
        <v>5200</v>
      </c>
      <c r="B194" s="174" t="s">
        <v>598</v>
      </c>
      <c r="C194" s="197" t="s">
        <v>746</v>
      </c>
      <c r="D194" s="472">
        <f>SUM(E194:F194)</f>
        <v>0</v>
      </c>
      <c r="E194" s="496" t="s">
        <v>796</v>
      </c>
      <c r="F194" s="479">
        <v>0</v>
      </c>
      <c r="G194" s="475">
        <v>0</v>
      </c>
      <c r="H194" s="476">
        <v>0</v>
      </c>
      <c r="I194" s="476">
        <v>0</v>
      </c>
      <c r="J194" s="476">
        <v>0</v>
      </c>
    </row>
    <row r="195" spans="1:10" ht="27">
      <c r="A195" s="51"/>
      <c r="B195" s="174" t="s">
        <v>599</v>
      </c>
      <c r="C195" s="197" t="s">
        <v>747</v>
      </c>
      <c r="D195" s="472">
        <f>SUM(E195:F195)</f>
        <v>0</v>
      </c>
      <c r="E195" s="496" t="s">
        <v>796</v>
      </c>
      <c r="F195" s="479"/>
      <c r="G195" s="475"/>
      <c r="H195" s="476"/>
      <c r="I195" s="476"/>
      <c r="J195" s="476"/>
    </row>
    <row r="196" spans="1:10" ht="27" customHeight="1">
      <c r="A196" s="51">
        <v>5211</v>
      </c>
      <c r="B196" s="174" t="s">
        <v>600</v>
      </c>
      <c r="C196" s="197" t="s">
        <v>748</v>
      </c>
      <c r="D196" s="472">
        <f>SUM(E196:F196)</f>
        <v>0</v>
      </c>
      <c r="E196" s="496" t="s">
        <v>796</v>
      </c>
      <c r="F196" s="479"/>
      <c r="G196" s="475"/>
      <c r="H196" s="476"/>
      <c r="I196" s="476"/>
      <c r="J196" s="476"/>
    </row>
    <row r="197" spans="1:10" ht="17.25" customHeight="1">
      <c r="A197" s="51">
        <v>5221</v>
      </c>
      <c r="B197" s="176" t="s">
        <v>601</v>
      </c>
      <c r="C197" s="171" t="s">
        <v>792</v>
      </c>
      <c r="D197" s="472">
        <f>SUM(D199)</f>
        <v>0</v>
      </c>
      <c r="E197" s="496" t="s">
        <v>796</v>
      </c>
      <c r="F197" s="479">
        <f>SUM(F199)</f>
        <v>0</v>
      </c>
      <c r="G197" s="475">
        <f>SUM(G199)</f>
        <v>0</v>
      </c>
      <c r="H197" s="476">
        <f>SUM(H199)</f>
        <v>0</v>
      </c>
      <c r="I197" s="476">
        <f>SUM(I199)</f>
        <v>0</v>
      </c>
      <c r="J197" s="476">
        <f>SUM(J199)</f>
        <v>0</v>
      </c>
    </row>
    <row r="198" spans="1:10" ht="24.75" customHeight="1">
      <c r="A198" s="51">
        <v>5231</v>
      </c>
      <c r="B198" s="166" t="s">
        <v>444</v>
      </c>
      <c r="C198" s="164"/>
      <c r="D198" s="472"/>
      <c r="E198" s="473"/>
      <c r="F198" s="479"/>
      <c r="G198" s="475"/>
      <c r="H198" s="476"/>
      <c r="I198" s="476"/>
      <c r="J198" s="476"/>
    </row>
    <row r="199" spans="1:10" ht="17.25" customHeight="1">
      <c r="A199" s="51">
        <v>5241</v>
      </c>
      <c r="B199" s="174" t="s">
        <v>602</v>
      </c>
      <c r="C199" s="197" t="s">
        <v>751</v>
      </c>
      <c r="D199" s="472">
        <f>SUM(E199:F199)</f>
        <v>0</v>
      </c>
      <c r="E199" s="496" t="s">
        <v>796</v>
      </c>
      <c r="F199" s="479"/>
      <c r="G199" s="475"/>
      <c r="H199" s="476"/>
      <c r="I199" s="476"/>
      <c r="J199" s="476"/>
    </row>
    <row r="200" spans="1:10" ht="27">
      <c r="A200" s="51">
        <v>5300</v>
      </c>
      <c r="B200" s="176" t="s">
        <v>603</v>
      </c>
      <c r="C200" s="171" t="s">
        <v>792</v>
      </c>
      <c r="D200" s="472">
        <f>SUM(D202:D205)</f>
        <v>0</v>
      </c>
      <c r="E200" s="496" t="s">
        <v>796</v>
      </c>
      <c r="F200" s="479">
        <f>SUM(F202:F205)</f>
        <v>0</v>
      </c>
      <c r="G200" s="475">
        <f>SUM(G202:G205)</f>
        <v>0</v>
      </c>
      <c r="H200" s="476">
        <f>SUM(H202:H205)</f>
        <v>0</v>
      </c>
      <c r="I200" s="476">
        <f>SUM(I202:I205)</f>
        <v>0</v>
      </c>
      <c r="J200" s="476">
        <f>SUM(J202:J205)</f>
        <v>0</v>
      </c>
    </row>
    <row r="201" spans="1:10" ht="13.5">
      <c r="A201" s="51"/>
      <c r="B201" s="166" t="s">
        <v>444</v>
      </c>
      <c r="C201" s="164"/>
      <c r="D201" s="472"/>
      <c r="E201" s="473"/>
      <c r="F201" s="479"/>
      <c r="G201" s="475"/>
      <c r="H201" s="476"/>
      <c r="I201" s="476"/>
      <c r="J201" s="476"/>
    </row>
    <row r="202" spans="1:10" ht="13.5" customHeight="1">
      <c r="A202" s="51">
        <v>5311</v>
      </c>
      <c r="B202" s="174" t="s">
        <v>604</v>
      </c>
      <c r="C202" s="197" t="s">
        <v>752</v>
      </c>
      <c r="D202" s="472">
        <f>SUM(E202:F202)</f>
        <v>0</v>
      </c>
      <c r="E202" s="496" t="s">
        <v>796</v>
      </c>
      <c r="F202" s="479"/>
      <c r="G202" s="475"/>
      <c r="H202" s="476"/>
      <c r="I202" s="476"/>
      <c r="J202" s="476"/>
    </row>
    <row r="203" spans="1:10" ht="14.25">
      <c r="A203" s="51">
        <v>5400</v>
      </c>
      <c r="B203" s="174" t="s">
        <v>605</v>
      </c>
      <c r="C203" s="197" t="s">
        <v>753</v>
      </c>
      <c r="D203" s="472">
        <f>SUM(E203:F203)</f>
        <v>0</v>
      </c>
      <c r="E203" s="496" t="s">
        <v>796</v>
      </c>
      <c r="F203" s="479"/>
      <c r="G203" s="475"/>
      <c r="H203" s="476"/>
      <c r="I203" s="476"/>
      <c r="J203" s="476"/>
    </row>
    <row r="204" spans="1:10" ht="14.25">
      <c r="A204" s="51"/>
      <c r="B204" s="174" t="s">
        <v>606</v>
      </c>
      <c r="C204" s="197" t="s">
        <v>754</v>
      </c>
      <c r="D204" s="472">
        <f>SUM(E204:F204)</f>
        <v>0</v>
      </c>
      <c r="E204" s="496" t="s">
        <v>796</v>
      </c>
      <c r="F204" s="479"/>
      <c r="G204" s="475"/>
      <c r="H204" s="476"/>
      <c r="I204" s="476"/>
      <c r="J204" s="476"/>
    </row>
    <row r="205" spans="1:10" ht="14.25">
      <c r="A205" s="51">
        <v>5411</v>
      </c>
      <c r="B205" s="199" t="s">
        <v>607</v>
      </c>
      <c r="C205" s="197" t="s">
        <v>755</v>
      </c>
      <c r="D205" s="472">
        <f>SUM(E205:F205)</f>
        <v>0</v>
      </c>
      <c r="E205" s="496" t="s">
        <v>796</v>
      </c>
      <c r="F205" s="479"/>
      <c r="G205" s="475"/>
      <c r="H205" s="476"/>
      <c r="I205" s="476"/>
      <c r="J205" s="476"/>
    </row>
    <row r="206" spans="1:10" ht="69">
      <c r="A206" s="51">
        <v>5421</v>
      </c>
      <c r="B206" s="200" t="s">
        <v>608</v>
      </c>
      <c r="C206" s="201" t="s">
        <v>792</v>
      </c>
      <c r="D206" s="472">
        <f>SUM(D208,D213,D221,D224)</f>
        <v>-20027.7</v>
      </c>
      <c r="E206" s="473" t="s">
        <v>791</v>
      </c>
      <c r="F206" s="479">
        <f>SUM(F208,F213,F221,F224)</f>
        <v>-20027.7</v>
      </c>
      <c r="G206" s="475">
        <f>SUM(G208,G213,G221,G224)</f>
        <v>-5006.9</v>
      </c>
      <c r="H206" s="476">
        <f>SUM(H208,H213,H221,H224)</f>
        <v>-10013.9</v>
      </c>
      <c r="I206" s="476">
        <f>SUM(I208,I213,I221,I224)</f>
        <v>-15020.8</v>
      </c>
      <c r="J206" s="476">
        <f>SUM(J208,J213,J221,J224)</f>
        <v>-20027.7</v>
      </c>
    </row>
    <row r="207" spans="1:10" ht="13.5">
      <c r="A207" s="51">
        <v>5431</v>
      </c>
      <c r="B207" s="202" t="s">
        <v>142</v>
      </c>
      <c r="C207" s="201"/>
      <c r="D207" s="472"/>
      <c r="E207" s="473"/>
      <c r="F207" s="479"/>
      <c r="G207" s="475"/>
      <c r="H207" s="476"/>
      <c r="I207" s="476"/>
      <c r="J207" s="476"/>
    </row>
    <row r="208" spans="1:10" ht="49.5">
      <c r="A208" s="51">
        <v>5441</v>
      </c>
      <c r="B208" s="203" t="s">
        <v>609</v>
      </c>
      <c r="C208" s="204" t="s">
        <v>792</v>
      </c>
      <c r="D208" s="472">
        <f>SUM(D210:D212)</f>
        <v>0</v>
      </c>
      <c r="E208" s="473" t="s">
        <v>791</v>
      </c>
      <c r="F208" s="479">
        <f>SUM(F210:F212)</f>
        <v>0</v>
      </c>
      <c r="G208" s="475">
        <f>SUM(G210:G212)</f>
        <v>0</v>
      </c>
      <c r="H208" s="476">
        <f>SUM(H210:H212)</f>
        <v>0</v>
      </c>
      <c r="I208" s="476">
        <f>SUM(I210:I212)</f>
        <v>0</v>
      </c>
      <c r="J208" s="476">
        <f>SUM(J210:J212)</f>
        <v>0</v>
      </c>
    </row>
    <row r="209" spans="1:10" s="147" customFormat="1" ht="12" customHeight="1">
      <c r="A209" s="205" t="s">
        <v>821</v>
      </c>
      <c r="B209" s="202" t="s">
        <v>142</v>
      </c>
      <c r="C209" s="204"/>
      <c r="D209" s="472"/>
      <c r="E209" s="473"/>
      <c r="F209" s="479"/>
      <c r="G209" s="475"/>
      <c r="H209" s="476"/>
      <c r="I209" s="476"/>
      <c r="J209" s="476"/>
    </row>
    <row r="210" spans="1:10" s="147" customFormat="1" ht="14.25">
      <c r="A210" s="205"/>
      <c r="B210" s="206" t="s">
        <v>610</v>
      </c>
      <c r="C210" s="207" t="s">
        <v>867</v>
      </c>
      <c r="D210" s="472">
        <f>SUM(E210:F210)</f>
        <v>0</v>
      </c>
      <c r="E210" s="473" t="s">
        <v>797</v>
      </c>
      <c r="F210" s="479"/>
      <c r="G210" s="475"/>
      <c r="H210" s="476"/>
      <c r="I210" s="476"/>
      <c r="J210" s="476"/>
    </row>
    <row r="211" spans="1:10" ht="28.5">
      <c r="A211" s="208" t="s">
        <v>822</v>
      </c>
      <c r="B211" s="206" t="s">
        <v>611</v>
      </c>
      <c r="C211" s="207" t="s">
        <v>868</v>
      </c>
      <c r="D211" s="472">
        <f>SUM(E211:F211)</f>
        <v>0</v>
      </c>
      <c r="E211" s="473" t="s">
        <v>797</v>
      </c>
      <c r="F211" s="502"/>
      <c r="G211" s="503"/>
      <c r="H211" s="504"/>
      <c r="I211" s="504"/>
      <c r="J211" s="504"/>
    </row>
    <row r="212" spans="1:10" ht="28.5">
      <c r="A212" s="208"/>
      <c r="B212" s="206" t="s">
        <v>612</v>
      </c>
      <c r="C212" s="207" t="s">
        <v>869</v>
      </c>
      <c r="D212" s="472">
        <f>SUM(E212:F212)</f>
        <v>0</v>
      </c>
      <c r="E212" s="473" t="s">
        <v>791</v>
      </c>
      <c r="F212" s="479"/>
      <c r="G212" s="475"/>
      <c r="H212" s="476"/>
      <c r="I212" s="476"/>
      <c r="J212" s="476"/>
    </row>
    <row r="213" spans="1:10" ht="33">
      <c r="A213" s="208" t="s">
        <v>823</v>
      </c>
      <c r="B213" s="203" t="s">
        <v>613</v>
      </c>
      <c r="C213" s="204" t="s">
        <v>792</v>
      </c>
      <c r="D213" s="472">
        <f>SUM(D215:D216)</f>
        <v>0</v>
      </c>
      <c r="E213" s="473" t="s">
        <v>791</v>
      </c>
      <c r="F213" s="479">
        <f>SUM(F215:F216)</f>
        <v>0</v>
      </c>
      <c r="G213" s="475">
        <f>SUM(G215:G216)</f>
        <v>0</v>
      </c>
      <c r="H213" s="476">
        <f>SUM(H215:H216)</f>
        <v>0</v>
      </c>
      <c r="I213" s="476">
        <f>SUM(I215:I216)</f>
        <v>0</v>
      </c>
      <c r="J213" s="476">
        <f>SUM(J215:J216)</f>
        <v>0</v>
      </c>
    </row>
    <row r="214" spans="1:10" s="209" customFormat="1" ht="14.25">
      <c r="A214" s="208" t="s">
        <v>824</v>
      </c>
      <c r="B214" s="202" t="s">
        <v>142</v>
      </c>
      <c r="C214" s="204"/>
      <c r="D214" s="472"/>
      <c r="E214" s="473"/>
      <c r="F214" s="479"/>
      <c r="G214" s="475"/>
      <c r="H214" s="476"/>
      <c r="I214" s="476"/>
      <c r="J214" s="476"/>
    </row>
    <row r="215" spans="1:10" ht="30.75" customHeight="1">
      <c r="A215" s="81" t="s">
        <v>825</v>
      </c>
      <c r="B215" s="206" t="s">
        <v>614</v>
      </c>
      <c r="C215" s="204" t="s">
        <v>872</v>
      </c>
      <c r="D215" s="472">
        <f>SUM(E215:F215)</f>
        <v>0</v>
      </c>
      <c r="E215" s="473" t="s">
        <v>791</v>
      </c>
      <c r="F215" s="479"/>
      <c r="G215" s="475"/>
      <c r="H215" s="476"/>
      <c r="I215" s="476"/>
      <c r="J215" s="476"/>
    </row>
    <row r="216" spans="1:10" ht="31.5" customHeight="1">
      <c r="A216" s="81" t="s">
        <v>826</v>
      </c>
      <c r="B216" s="206" t="s">
        <v>615</v>
      </c>
      <c r="C216" s="204" t="s">
        <v>792</v>
      </c>
      <c r="D216" s="472">
        <f>SUM(D218:D220)</f>
        <v>0</v>
      </c>
      <c r="E216" s="473" t="s">
        <v>791</v>
      </c>
      <c r="F216" s="479">
        <f>SUM(F218:F220)</f>
        <v>0</v>
      </c>
      <c r="G216" s="475">
        <f>SUM(G218:G220)</f>
        <v>0</v>
      </c>
      <c r="H216" s="476">
        <f>SUM(H218:H220)</f>
        <v>0</v>
      </c>
      <c r="I216" s="476">
        <f>SUM(I218:I220)</f>
        <v>0</v>
      </c>
      <c r="J216" s="476">
        <f>SUM(J218:J220)</f>
        <v>0</v>
      </c>
    </row>
    <row r="217" spans="1:10" ht="13.5">
      <c r="A217" s="81"/>
      <c r="B217" s="202" t="s">
        <v>248</v>
      </c>
      <c r="C217" s="204"/>
      <c r="D217" s="472"/>
      <c r="E217" s="473"/>
      <c r="F217" s="479"/>
      <c r="G217" s="475"/>
      <c r="H217" s="476"/>
      <c r="I217" s="476"/>
      <c r="J217" s="476"/>
    </row>
    <row r="218" spans="1:10" ht="29.25" customHeight="1">
      <c r="A218" s="81" t="s">
        <v>827</v>
      </c>
      <c r="B218" s="202" t="s">
        <v>616</v>
      </c>
      <c r="C218" s="207" t="s">
        <v>873</v>
      </c>
      <c r="D218" s="472">
        <f>SUM(E218:F218)</f>
        <v>0</v>
      </c>
      <c r="E218" s="473" t="s">
        <v>797</v>
      </c>
      <c r="F218" s="479"/>
      <c r="G218" s="475"/>
      <c r="H218" s="476"/>
      <c r="I218" s="476"/>
      <c r="J218" s="476"/>
    </row>
    <row r="219" spans="1:10" ht="27">
      <c r="A219" s="81" t="s">
        <v>828</v>
      </c>
      <c r="B219" s="202" t="s">
        <v>617</v>
      </c>
      <c r="C219" s="204" t="s">
        <v>874</v>
      </c>
      <c r="D219" s="472">
        <f>SUM(E219:F219)</f>
        <v>0</v>
      </c>
      <c r="E219" s="473" t="s">
        <v>791</v>
      </c>
      <c r="F219" s="479"/>
      <c r="G219" s="475"/>
      <c r="H219" s="476"/>
      <c r="I219" s="476"/>
      <c r="J219" s="476"/>
    </row>
    <row r="220" spans="1:10" ht="27">
      <c r="A220" s="81"/>
      <c r="B220" s="210" t="s">
        <v>618</v>
      </c>
      <c r="C220" s="204" t="s">
        <v>875</v>
      </c>
      <c r="D220" s="472">
        <f>SUM(E220:F220)</f>
        <v>0</v>
      </c>
      <c r="E220" s="473" t="s">
        <v>791</v>
      </c>
      <c r="F220" s="479"/>
      <c r="G220" s="475"/>
      <c r="H220" s="476"/>
      <c r="I220" s="476"/>
      <c r="J220" s="476"/>
    </row>
    <row r="221" spans="1:10" ht="33">
      <c r="A221" s="81" t="s">
        <v>829</v>
      </c>
      <c r="B221" s="203" t="s">
        <v>619</v>
      </c>
      <c r="C221" s="204" t="s">
        <v>792</v>
      </c>
      <c r="D221" s="472">
        <f>SUM(D223)</f>
        <v>0</v>
      </c>
      <c r="E221" s="473" t="s">
        <v>791</v>
      </c>
      <c r="F221" s="479">
        <f>SUM(F223)</f>
        <v>0</v>
      </c>
      <c r="G221" s="475">
        <f>SUM(G223)</f>
        <v>0</v>
      </c>
      <c r="H221" s="476">
        <f>SUM(H223)</f>
        <v>0</v>
      </c>
      <c r="I221" s="476">
        <f>SUM(I223)</f>
        <v>0</v>
      </c>
      <c r="J221" s="476">
        <f>SUM(J223)</f>
        <v>0</v>
      </c>
    </row>
    <row r="222" spans="1:10" ht="13.5">
      <c r="A222" s="211" t="s">
        <v>830</v>
      </c>
      <c r="B222" s="202" t="s">
        <v>142</v>
      </c>
      <c r="C222" s="204"/>
      <c r="D222" s="472"/>
      <c r="E222" s="473"/>
      <c r="F222" s="479"/>
      <c r="G222" s="475"/>
      <c r="H222" s="476"/>
      <c r="I222" s="476"/>
      <c r="J222" s="476"/>
    </row>
    <row r="223" spans="1:10" ht="28.5">
      <c r="A223" s="81" t="s">
        <v>831</v>
      </c>
      <c r="B223" s="206" t="s">
        <v>620</v>
      </c>
      <c r="C223" s="201" t="s">
        <v>877</v>
      </c>
      <c r="D223" s="472">
        <f>SUM(E223:F223)</f>
        <v>0</v>
      </c>
      <c r="E223" s="473" t="s">
        <v>791</v>
      </c>
      <c r="F223" s="479"/>
      <c r="G223" s="475"/>
      <c r="H223" s="476"/>
      <c r="I223" s="476"/>
      <c r="J223" s="476"/>
    </row>
    <row r="224" spans="1:10" ht="82.5">
      <c r="A224" s="81" t="s">
        <v>832</v>
      </c>
      <c r="B224" s="203" t="s">
        <v>621</v>
      </c>
      <c r="C224" s="204" t="s">
        <v>792</v>
      </c>
      <c r="D224" s="472">
        <f>SUM(D226:D229)</f>
        <v>-20027.7</v>
      </c>
      <c r="E224" s="473" t="s">
        <v>791</v>
      </c>
      <c r="F224" s="479">
        <f>SUM(F226:F229)</f>
        <v>-20027.7</v>
      </c>
      <c r="G224" s="475">
        <f>SUM(G226:G229)</f>
        <v>-5006.9</v>
      </c>
      <c r="H224" s="476">
        <f>SUM(H226:H229)</f>
        <v>-10013.9</v>
      </c>
      <c r="I224" s="476">
        <f>SUM(I226:I229)</f>
        <v>-15020.8</v>
      </c>
      <c r="J224" s="476">
        <f>SUM(J226:J229)</f>
        <v>-20027.7</v>
      </c>
    </row>
    <row r="225" spans="1:10" ht="13.5">
      <c r="A225" s="81"/>
      <c r="B225" s="202" t="s">
        <v>142</v>
      </c>
      <c r="C225" s="204"/>
      <c r="D225" s="472"/>
      <c r="E225" s="473"/>
      <c r="F225" s="479"/>
      <c r="G225" s="475"/>
      <c r="H225" s="476"/>
      <c r="I225" s="476"/>
      <c r="J225" s="476"/>
    </row>
    <row r="226" spans="1:10" ht="14.25">
      <c r="A226" s="211" t="s">
        <v>833</v>
      </c>
      <c r="B226" s="206" t="s">
        <v>622</v>
      </c>
      <c r="C226" s="207" t="s">
        <v>878</v>
      </c>
      <c r="D226" s="472">
        <f>SUM(E226:F226)</f>
        <v>-20027.7</v>
      </c>
      <c r="E226" s="473" t="s">
        <v>791</v>
      </c>
      <c r="F226" s="479">
        <v>-20027.7</v>
      </c>
      <c r="G226" s="475">
        <v>-5006.9</v>
      </c>
      <c r="H226" s="476">
        <v>-10013.9</v>
      </c>
      <c r="I226" s="476">
        <v>-15020.8</v>
      </c>
      <c r="J226" s="476">
        <v>-20027.7</v>
      </c>
    </row>
    <row r="227" spans="1:10" ht="28.5">
      <c r="A227" s="81" t="s">
        <v>834</v>
      </c>
      <c r="B227" s="206" t="s">
        <v>623</v>
      </c>
      <c r="C227" s="201" t="s">
        <v>879</v>
      </c>
      <c r="D227" s="472">
        <f>SUM(E227:F227)</f>
        <v>0</v>
      </c>
      <c r="E227" s="473" t="s">
        <v>791</v>
      </c>
      <c r="F227" s="479"/>
      <c r="G227" s="475"/>
      <c r="H227" s="476"/>
      <c r="I227" s="476"/>
      <c r="J227" s="476"/>
    </row>
    <row r="228" spans="1:10" ht="42.75">
      <c r="A228" s="81"/>
      <c r="B228" s="206" t="s">
        <v>624</v>
      </c>
      <c r="C228" s="204" t="s">
        <v>880</v>
      </c>
      <c r="D228" s="472">
        <f>SUM(E228:F228)</f>
        <v>0</v>
      </c>
      <c r="E228" s="473" t="s">
        <v>791</v>
      </c>
      <c r="F228" s="479"/>
      <c r="G228" s="475"/>
      <c r="H228" s="476"/>
      <c r="I228" s="476"/>
      <c r="J228" s="476"/>
    </row>
    <row r="229" spans="1:10" ht="28.5">
      <c r="A229" s="81" t="s">
        <v>835</v>
      </c>
      <c r="B229" s="206" t="s">
        <v>625</v>
      </c>
      <c r="C229" s="204" t="s">
        <v>881</v>
      </c>
      <c r="D229" s="472">
        <f>SUM(E229:F229)</f>
        <v>0</v>
      </c>
      <c r="E229" s="473" t="s">
        <v>791</v>
      </c>
      <c r="F229" s="479"/>
      <c r="G229" s="475"/>
      <c r="H229" s="476"/>
      <c r="I229" s="476"/>
      <c r="J229" s="476"/>
    </row>
    <row r="230" spans="1:7" ht="15.75" customHeight="1">
      <c r="A230" s="211" t="s">
        <v>837</v>
      </c>
      <c r="C230" s="212"/>
      <c r="D230" s="213"/>
      <c r="E230" s="214"/>
      <c r="F230" s="215"/>
      <c r="G230" s="18"/>
    </row>
    <row r="231" ht="13.5">
      <c r="A231" s="81" t="s">
        <v>838</v>
      </c>
    </row>
    <row r="232" spans="1:8" ht="13.5">
      <c r="A232" s="81" t="s">
        <v>839</v>
      </c>
      <c r="H232" s="216"/>
    </row>
    <row r="233" spans="4:10" ht="13.5">
      <c r="D233" s="384"/>
      <c r="E233" s="384"/>
      <c r="F233" s="384"/>
      <c r="G233" s="384"/>
      <c r="H233" s="384"/>
      <c r="I233" s="384"/>
      <c r="J233" s="384"/>
    </row>
  </sheetData>
  <sheetProtection/>
  <protectedRanges>
    <protectedRange sqref="F210:F212 F215 F218 G209:J212 D207:J207 D217:F217 D214:F214 D209:F209 G217:J218 G214:J215" name="Range15"/>
    <protectedRange sqref="F177:F179 F182:F184 D181:J181 D176:F176 D172:J172 D174:J174 D186:J186 G176:J179 G183:J184" name="Range13"/>
    <protectedRange sqref="E141 E146:E147 G140:J141 D143:J143 E150:E153 D149:F149 D145:F145 D140:F140 G153:J153 G145:J147 G149:J151" name="Range11"/>
    <protectedRange sqref="D108:E108 D116:F116 D110:E110 E117:E118 D120:J120 G108:J108 E111:E114 G116:J118 G110:J114" name="Range9"/>
    <protectedRange sqref="E87:E88 D94:J94 E91:E92 D90:F90 D96:J96 G90:J92 G87:J88 D86:J86" name="Range7"/>
    <protectedRange sqref="E60:E67 E72:E73 D71:F71 D69:J69 G64:J65 G61:J62 G67:J67 D59:J59 G71:J73" name="Range5"/>
    <protectedRange sqref="E24:F24 E38:E40 E29:E35 D26:J26 D28:F28 D23:J23 G40:J40 G34:J35 G28:J30 D37:J37 J24" name="Range3"/>
    <protectedRange sqref="E16:E18 D20:J20 G18:J18 D13:J13 D11:J11 G16:J16 D15:J15 D9:J9" name="Range1"/>
    <protectedRange sqref="E43:E50 E53 E56:E57 D52:J52 G46:J48 D55:J55 G50:J50 G53:J53 D42:J42" name="Range4"/>
    <protectedRange sqref="E76:E77 E80:E82 D84:J84 D79:F79 D75:F75 G79:J82 G75:J77" name="Range6"/>
    <protectedRange sqref="E97:E98 E105:E106 E101 D104:E104 D100:F100 G97:J98 G100:J101 G104:J104 G106:J106" name="Range8"/>
    <protectedRange sqref="E121:E126 E131:E132 E135:E138 D130:F130 D128:J128 G130:J132 G121:J125 D134:J134 G137:J137" name="Range10"/>
    <protectedRange sqref="F193:F196 F202:F205 D201:F201 D192:F192 G201:J205 G192:J196 D198:J198 F187:J189" name="Range14"/>
    <protectedRange sqref="F226:F229 F223 G222:J223 D225:F225 D222:F222 F219:J220 G225:J229" name="Range16"/>
    <protectedRange sqref="E21 G21:J21" name="Range17"/>
    <protectedRange sqref="F199:J199" name="Range21"/>
    <protectedRange sqref="D2:E2" name="Range25"/>
    <protectedRange sqref="G38:J38" name="Range2_1"/>
    <protectedRange sqref="G45:J45" name="Range2_5"/>
    <protectedRange sqref="G66:J66" name="Range2_7"/>
    <protectedRange sqref="G152:J152" name="Range3_1"/>
    <protectedRange sqref="G43:J43" name="Range2_13"/>
    <protectedRange sqref="G44:J44" name="Range2_14"/>
    <protectedRange sqref="G39:J39" name="Range2_4"/>
    <protectedRange sqref="F190:J190" name="Range3_4"/>
    <protectedRange sqref="G31:J33" name="Range2_10"/>
    <protectedRange sqref="G49:J49" name="Range2_20"/>
    <protectedRange sqref="G56:J56" name="Range2_23"/>
    <protectedRange sqref="G126:J126" name="Range3_13"/>
    <protectedRange sqref="G135:J135" name="Range22"/>
    <protectedRange sqref="G136:J136" name="Range23"/>
    <protectedRange sqref="I138:J138" name="Range23_1"/>
    <protectedRange sqref="G182:J182" name="Range2_31"/>
    <protectedRange sqref="E169" name="Range24_1"/>
    <protectedRange sqref="G138:H138" name="Range23_2"/>
    <protectedRange sqref="G17:J17" name="Range2"/>
    <protectedRange sqref="G60:J60" name="Range2_2"/>
  </protectedRanges>
  <mergeCells count="9">
    <mergeCell ref="A7:A9"/>
    <mergeCell ref="G5:J5"/>
    <mergeCell ref="G4:J4"/>
    <mergeCell ref="B1:G1"/>
    <mergeCell ref="H1:J1"/>
    <mergeCell ref="B2:J2"/>
    <mergeCell ref="D5:D6"/>
    <mergeCell ref="D4:F4"/>
    <mergeCell ref="B4:C5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7 C16:C18 C21 C24 C29:C35 C39:C40 C43:C46 C48:C50 C53 C56:C57 C60:C67 C72:C73 C76:C77 C80:C82 C87:C88 C91:C92 C97:C98 C101:C102 C105:C107 C117:C119 C131:C132 C135:C138 C141 C146:C147 C150 C152:C153 C156 C159:C160 C163 C166 C169 C177:C179 C182:C184 C187:C190 C193:C196 C199 C202:C205 C210:C212 C215 C218:C220 C223 C226:C2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57421875" style="250" customWidth="1"/>
    <col min="2" max="2" width="39.00390625" style="250" customWidth="1"/>
    <col min="3" max="3" width="14.140625" style="250" customWidth="1"/>
    <col min="4" max="4" width="13.00390625" style="250" customWidth="1"/>
    <col min="5" max="5" width="13.421875" style="250" customWidth="1"/>
    <col min="6" max="6" width="13.8515625" style="250" customWidth="1"/>
    <col min="7" max="7" width="12.28125" style="250" customWidth="1"/>
    <col min="8" max="8" width="13.28125" style="250" customWidth="1"/>
    <col min="9" max="9" width="17.7109375" style="250" customWidth="1"/>
    <col min="10" max="16384" width="9.140625" style="250" customWidth="1"/>
  </cols>
  <sheetData>
    <row r="1" spans="7:9" ht="15" customHeight="1">
      <c r="G1" s="559"/>
      <c r="H1" s="559"/>
      <c r="I1" s="559"/>
    </row>
    <row r="2" spans="1:9" s="247" customFormat="1" ht="21" customHeight="1">
      <c r="A2" s="245"/>
      <c r="B2" s="131"/>
      <c r="C2" s="131"/>
      <c r="D2" s="246"/>
      <c r="E2" s="131"/>
      <c r="F2" s="147"/>
      <c r="G2" s="560"/>
      <c r="H2" s="560"/>
      <c r="I2" s="560"/>
    </row>
    <row r="3" spans="1:9" s="247" customFormat="1" ht="26.25" customHeight="1">
      <c r="A3" s="245"/>
      <c r="B3" s="131"/>
      <c r="C3" s="131"/>
      <c r="D3" s="562" t="s">
        <v>635</v>
      </c>
      <c r="E3" s="562"/>
      <c r="F3" s="147"/>
      <c r="G3" s="470"/>
      <c r="H3" s="470"/>
      <c r="I3" s="470"/>
    </row>
    <row r="4" spans="1:9" s="247" customFormat="1" ht="17.25">
      <c r="A4" s="218"/>
      <c r="B4" s="218"/>
      <c r="C4" s="218"/>
      <c r="D4" s="218"/>
      <c r="E4" s="218"/>
      <c r="F4" s="248"/>
      <c r="G4" s="218"/>
      <c r="H4" s="218"/>
      <c r="I4" s="218"/>
    </row>
    <row r="5" spans="1:9" s="247" customFormat="1" ht="29.25" customHeight="1">
      <c r="A5" s="218"/>
      <c r="B5" s="561" t="s">
        <v>241</v>
      </c>
      <c r="C5" s="561"/>
      <c r="D5" s="561"/>
      <c r="E5" s="561"/>
      <c r="F5" s="561"/>
      <c r="G5" s="561"/>
      <c r="H5" s="561"/>
      <c r="I5" s="561"/>
    </row>
    <row r="6" spans="1:9" s="247" customFormat="1" ht="17.25">
      <c r="A6" s="218"/>
      <c r="B6" s="218"/>
      <c r="C6" s="218"/>
      <c r="D6" s="218"/>
      <c r="E6" s="218"/>
      <c r="F6" s="218"/>
      <c r="G6" s="218"/>
      <c r="H6" s="218"/>
      <c r="I6" s="218"/>
    </row>
    <row r="7" spans="1:9" ht="15" thickBot="1">
      <c r="A7" s="249"/>
      <c r="B7" s="249"/>
      <c r="C7" s="249"/>
      <c r="D7" s="249"/>
      <c r="E7" s="18"/>
      <c r="F7" s="18"/>
      <c r="G7" s="18"/>
      <c r="H7" s="18"/>
      <c r="I7" s="18"/>
    </row>
    <row r="8" spans="1:9" ht="15" thickBot="1">
      <c r="A8" s="545" t="s">
        <v>631</v>
      </c>
      <c r="B8" s="564"/>
      <c r="C8" s="553" t="s">
        <v>139</v>
      </c>
      <c r="D8" s="553"/>
      <c r="E8" s="553"/>
      <c r="F8" s="547" t="s">
        <v>145</v>
      </c>
      <c r="G8" s="548"/>
      <c r="H8" s="548"/>
      <c r="I8" s="549"/>
    </row>
    <row r="9" spans="1:9" ht="30" customHeight="1" thickBot="1">
      <c r="A9" s="546"/>
      <c r="B9" s="565"/>
      <c r="C9" s="251" t="s">
        <v>433</v>
      </c>
      <c r="D9" s="252" t="s">
        <v>81</v>
      </c>
      <c r="E9" s="253"/>
      <c r="F9" s="568" t="s">
        <v>146</v>
      </c>
      <c r="G9" s="569"/>
      <c r="H9" s="569"/>
      <c r="I9" s="570"/>
    </row>
    <row r="10" spans="1:9" ht="29.25" thickBot="1">
      <c r="A10" s="567"/>
      <c r="B10" s="566"/>
      <c r="C10" s="254" t="s">
        <v>632</v>
      </c>
      <c r="D10" s="255" t="s">
        <v>435</v>
      </c>
      <c r="E10" s="150" t="s">
        <v>436</v>
      </c>
      <c r="F10" s="256">
        <v>1</v>
      </c>
      <c r="G10" s="256">
        <v>2</v>
      </c>
      <c r="H10" s="256">
        <v>3</v>
      </c>
      <c r="I10" s="256">
        <v>4</v>
      </c>
    </row>
    <row r="11" spans="1:9" ht="14.25" thickBot="1">
      <c r="A11" s="257">
        <v>1</v>
      </c>
      <c r="B11" s="257">
        <v>2</v>
      </c>
      <c r="C11" s="7">
        <v>3</v>
      </c>
      <c r="D11" s="258">
        <v>4</v>
      </c>
      <c r="E11" s="259">
        <v>5</v>
      </c>
      <c r="F11" s="7">
        <v>6</v>
      </c>
      <c r="G11" s="260">
        <v>7</v>
      </c>
      <c r="H11" s="261">
        <v>8</v>
      </c>
      <c r="I11" s="7">
        <v>9</v>
      </c>
    </row>
    <row r="12" spans="1:9" ht="30" customHeight="1" thickBot="1">
      <c r="A12" s="262">
        <v>8000</v>
      </c>
      <c r="B12" s="263" t="s">
        <v>633</v>
      </c>
      <c r="C12" s="264">
        <f>SUM(D12:E12)</f>
        <v>-322804.79999999935</v>
      </c>
      <c r="D12" s="264">
        <f>Ekamutner!E10-'Gorcarnakan caxs'!G8</f>
        <v>-15262.399999999441</v>
      </c>
      <c r="E12" s="264">
        <f>Ekamutner!F10-'Gorcarnakan caxs'!H8</f>
        <v>-307542.3999999999</v>
      </c>
      <c r="F12" s="264">
        <f>Ekamutner!G10-'Gorcarnakan caxs'!I8</f>
        <v>-322804.80000000005</v>
      </c>
      <c r="G12" s="264">
        <f>Ekamutner!H10-'Gorcarnakan caxs'!J8</f>
        <v>-322804.8000000003</v>
      </c>
      <c r="H12" s="264">
        <f>Ekamutner!I10-'Gorcarnakan caxs'!K8</f>
        <v>-322804.79999999935</v>
      </c>
      <c r="I12" s="264">
        <f>Ekamutner!J10-'Gorcarnakan caxs'!L8</f>
        <v>-322804.7999999998</v>
      </c>
    </row>
    <row r="13" spans="1:9" ht="13.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3.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3.5">
      <c r="A15" s="18"/>
      <c r="B15" s="18"/>
      <c r="C15" s="18"/>
      <c r="D15" s="18"/>
      <c r="E15" s="18"/>
      <c r="F15" s="18"/>
      <c r="G15" s="18" t="s">
        <v>567</v>
      </c>
      <c r="H15" s="18"/>
      <c r="I15" s="18"/>
    </row>
    <row r="16" spans="1:9" ht="13.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3.5">
      <c r="A17" s="18"/>
      <c r="B17" s="265" t="s">
        <v>846</v>
      </c>
      <c r="C17" s="266">
        <f>C12+'Dificiti caxs'!D11</f>
        <v>6.984919309616089E-10</v>
      </c>
      <c r="D17" s="266">
        <f>D12+'Dificiti caxs'!E11</f>
        <v>5.529727786779404E-10</v>
      </c>
      <c r="E17" s="266">
        <f>E12+'Dificiti caxs'!F11</f>
        <v>0</v>
      </c>
      <c r="F17" s="266">
        <f>F12+'Dificiti caxs'!G11</f>
        <v>0</v>
      </c>
      <c r="G17" s="266">
        <f>G12+'Dificiti caxs'!H11</f>
        <v>0</v>
      </c>
      <c r="H17" s="266">
        <f>H12+'Dificiti caxs'!I11</f>
        <v>6.984919309616089E-10</v>
      </c>
      <c r="I17" s="266">
        <f>I12+'Dificiti caxs'!J11</f>
        <v>0</v>
      </c>
    </row>
    <row r="18" spans="1:9" ht="13.5">
      <c r="A18" s="18"/>
      <c r="B18" s="265" t="s">
        <v>847</v>
      </c>
      <c r="C18" s="266">
        <f>'Gorcarnakan caxs'!F8-'Tntesagitakan '!D8</f>
        <v>0</v>
      </c>
      <c r="D18" s="266">
        <f>'Gorcarnakan caxs'!G8-'Tntesagitakan '!E8</f>
        <v>0</v>
      </c>
      <c r="E18" s="266">
        <f>'Gorcarnakan caxs'!H8-'Tntesagitakan '!F8</f>
        <v>0</v>
      </c>
      <c r="F18" s="266">
        <f>'Gorcarnakan caxs'!I8-'Tntesagitakan '!G8</f>
        <v>0</v>
      </c>
      <c r="G18" s="266">
        <f>'Gorcarnakan caxs'!J8-'Tntesagitakan '!H8</f>
        <v>0</v>
      </c>
      <c r="H18" s="266">
        <f>'Gorcarnakan caxs'!K8-'Tntesagitakan '!I8</f>
        <v>0</v>
      </c>
      <c r="I18" s="266">
        <f>'Gorcarnakan caxs'!L8-'Tntesagitakan '!J8</f>
        <v>0</v>
      </c>
    </row>
    <row r="19" spans="1:9" ht="13.5">
      <c r="A19" s="18"/>
      <c r="B19" s="265" t="s">
        <v>78</v>
      </c>
      <c r="C19" s="266">
        <f>'Tntesagitakan '!D8-'Gorcarnakan caxs.Tntesagitakan'!F9</f>
        <v>0</v>
      </c>
      <c r="D19" s="266">
        <f>'Tntesagitakan '!E8-'Gorcarnakan caxs.Tntesagitakan'!G9</f>
        <v>0</v>
      </c>
      <c r="E19" s="266">
        <f>'Tntesagitakan '!F8-'Gorcarnakan caxs.Tntesagitakan'!H9</f>
        <v>0</v>
      </c>
      <c r="F19" s="266">
        <f>'Tntesagitakan '!G8-'Gorcarnakan caxs.Tntesagitakan'!I9</f>
        <v>0</v>
      </c>
      <c r="G19" s="266">
        <f>'Tntesagitakan '!H8-'Gorcarnakan caxs.Tntesagitakan'!J9</f>
        <v>0</v>
      </c>
      <c r="H19" s="266">
        <f>'Tntesagitakan '!I8-'Gorcarnakan caxs.Tntesagitakan'!K9</f>
        <v>0</v>
      </c>
      <c r="I19" s="266">
        <f>'Tntesagitakan '!J8-'Gorcarnakan caxs.Tntesagitakan'!L9</f>
        <v>0</v>
      </c>
    </row>
    <row r="20" spans="1:9" ht="13.5">
      <c r="A20" s="18"/>
      <c r="B20" s="265" t="s">
        <v>848</v>
      </c>
      <c r="C20" s="266">
        <f>'Gorcarnakan caxs'!F313-'Tntesagitakan '!D169</f>
        <v>0</v>
      </c>
      <c r="D20" s="266">
        <f>'Gorcarnakan caxs'!G313-'Tntesagitakan '!E169</f>
        <v>0</v>
      </c>
      <c r="E20" s="266">
        <f>'Gorcarnakan caxs'!H313-'Tntesagitakan '!F169</f>
        <v>0</v>
      </c>
      <c r="F20" s="266">
        <f>'Gorcarnakan caxs'!I313-'Tntesagitakan '!G169</f>
        <v>0</v>
      </c>
      <c r="G20" s="266">
        <f>'Gorcarnakan caxs'!J313-'Tntesagitakan '!H169</f>
        <v>0</v>
      </c>
      <c r="H20" s="266">
        <f>'Gorcarnakan caxs'!K313-'Tntesagitakan '!I169</f>
        <v>0</v>
      </c>
      <c r="I20" s="266">
        <f>'Gorcarnakan caxs'!L313-'Tntesagitakan '!J169</f>
        <v>0</v>
      </c>
    </row>
    <row r="21" spans="1:9" ht="13.5">
      <c r="A21" s="18"/>
      <c r="B21" s="267"/>
      <c r="C21" s="268"/>
      <c r="D21" s="268"/>
      <c r="E21" s="268"/>
      <c r="F21" s="268"/>
      <c r="G21" s="268"/>
      <c r="H21" s="268"/>
      <c r="I21" s="268"/>
    </row>
    <row r="22" spans="1:9" ht="13.5">
      <c r="A22" s="18"/>
      <c r="B22" s="267"/>
      <c r="C22" s="268"/>
      <c r="D22" s="268"/>
      <c r="E22" s="268"/>
      <c r="F22" s="268"/>
      <c r="G22" s="268"/>
      <c r="H22" s="268"/>
      <c r="I22" s="268"/>
    </row>
    <row r="23" spans="1:9" ht="13.5">
      <c r="A23" s="18"/>
      <c r="B23" s="267"/>
      <c r="C23" s="268"/>
      <c r="D23" s="266"/>
      <c r="E23" s="268"/>
      <c r="F23" s="268"/>
      <c r="G23" s="268"/>
      <c r="H23" s="268"/>
      <c r="I23" s="268"/>
    </row>
    <row r="24" spans="1:9" s="269" customFormat="1" ht="33" customHeight="1">
      <c r="A24" s="563" t="s">
        <v>634</v>
      </c>
      <c r="B24" s="563"/>
      <c r="C24" s="563"/>
      <c r="D24" s="563"/>
      <c r="E24" s="563"/>
      <c r="F24" s="563"/>
      <c r="G24" s="563"/>
      <c r="H24" s="563"/>
      <c r="I24" s="563"/>
    </row>
    <row r="25" spans="1:3" ht="13.5">
      <c r="A25" s="270"/>
      <c r="B25" s="271"/>
      <c r="C25" s="272"/>
    </row>
    <row r="26" spans="1:9" ht="13.5">
      <c r="A26" s="270"/>
      <c r="B26" s="273"/>
      <c r="C26" s="272"/>
      <c r="F26" s="464"/>
      <c r="G26" s="464"/>
      <c r="H26" s="464"/>
      <c r="I26" s="464"/>
    </row>
    <row r="27" spans="2:3" ht="13.5">
      <c r="B27" s="273"/>
      <c r="C27" s="272"/>
    </row>
    <row r="28" spans="2:3" ht="13.5">
      <c r="B28" s="273"/>
      <c r="C28" s="272"/>
    </row>
    <row r="29" spans="2:3" ht="13.5">
      <c r="B29" s="273"/>
      <c r="C29" s="272"/>
    </row>
    <row r="30" spans="2:3" ht="13.5">
      <c r="B30" s="273"/>
      <c r="C30" s="272"/>
    </row>
    <row r="31" spans="2:3" ht="13.5">
      <c r="B31" s="273"/>
      <c r="C31" s="272"/>
    </row>
    <row r="32" ht="13.5">
      <c r="B32" s="274"/>
    </row>
    <row r="33" ht="13.5">
      <c r="B33" s="274"/>
    </row>
    <row r="34" ht="13.5">
      <c r="B34" s="274"/>
    </row>
    <row r="35" ht="13.5">
      <c r="B35" s="274"/>
    </row>
    <row r="36" ht="13.5">
      <c r="B36" s="274"/>
    </row>
    <row r="37" ht="13.5">
      <c r="B37" s="274"/>
    </row>
    <row r="38" ht="13.5">
      <c r="B38" s="274"/>
    </row>
    <row r="39" ht="13.5">
      <c r="B39" s="274"/>
    </row>
    <row r="40" ht="13.5">
      <c r="B40" s="274"/>
    </row>
    <row r="41" ht="13.5">
      <c r="B41" s="274"/>
    </row>
    <row r="42" ht="13.5">
      <c r="B42" s="274"/>
    </row>
    <row r="43" ht="13.5">
      <c r="B43" s="274"/>
    </row>
    <row r="44" ht="13.5">
      <c r="B44" s="274"/>
    </row>
    <row r="45" ht="13.5">
      <c r="B45" s="274"/>
    </row>
    <row r="46" ht="13.5">
      <c r="B46" s="274"/>
    </row>
    <row r="47" ht="13.5">
      <c r="B47" s="274"/>
    </row>
    <row r="48" ht="13.5">
      <c r="B48" s="274"/>
    </row>
    <row r="49" ht="13.5">
      <c r="B49" s="274"/>
    </row>
    <row r="50" ht="13.5">
      <c r="B50" s="274"/>
    </row>
    <row r="51" ht="13.5">
      <c r="B51" s="274"/>
    </row>
    <row r="52" ht="13.5">
      <c r="B52" s="274"/>
    </row>
    <row r="53" ht="13.5">
      <c r="B53" s="274"/>
    </row>
    <row r="54" ht="13.5">
      <c r="B54" s="274"/>
    </row>
    <row r="55" ht="13.5">
      <c r="B55" s="274"/>
    </row>
    <row r="56" ht="13.5">
      <c r="B56" s="274"/>
    </row>
    <row r="57" ht="13.5">
      <c r="B57" s="274"/>
    </row>
    <row r="58" ht="13.5">
      <c r="B58" s="274"/>
    </row>
    <row r="59" ht="13.5">
      <c r="B59" s="274"/>
    </row>
    <row r="60" ht="13.5">
      <c r="B60" s="274"/>
    </row>
    <row r="61" ht="13.5">
      <c r="B61" s="274"/>
    </row>
    <row r="62" ht="13.5">
      <c r="B62" s="274"/>
    </row>
    <row r="63" ht="13.5">
      <c r="B63" s="274"/>
    </row>
    <row r="64" ht="13.5">
      <c r="B64" s="274"/>
    </row>
    <row r="65" ht="13.5">
      <c r="B65" s="274"/>
    </row>
    <row r="66" ht="13.5">
      <c r="B66" s="274"/>
    </row>
    <row r="67" ht="13.5">
      <c r="B67" s="274"/>
    </row>
    <row r="68" ht="13.5">
      <c r="B68" s="274"/>
    </row>
    <row r="69" ht="13.5">
      <c r="B69" s="274"/>
    </row>
    <row r="70" ht="13.5">
      <c r="B70" s="274"/>
    </row>
    <row r="71" ht="13.5">
      <c r="B71" s="274"/>
    </row>
    <row r="72" ht="13.5">
      <c r="B72" s="274"/>
    </row>
    <row r="73" ht="13.5">
      <c r="B73" s="274"/>
    </row>
    <row r="74" ht="13.5">
      <c r="B74" s="274"/>
    </row>
    <row r="75" ht="13.5">
      <c r="B75" s="274"/>
    </row>
    <row r="76" ht="13.5">
      <c r="B76" s="274"/>
    </row>
    <row r="77" ht="13.5">
      <c r="B77" s="274"/>
    </row>
    <row r="78" ht="13.5">
      <c r="B78" s="274"/>
    </row>
    <row r="79" ht="13.5">
      <c r="B79" s="274"/>
    </row>
    <row r="80" ht="13.5">
      <c r="B80" s="274"/>
    </row>
    <row r="81" ht="13.5">
      <c r="B81" s="274"/>
    </row>
    <row r="82" ht="13.5">
      <c r="B82" s="274"/>
    </row>
    <row r="83" ht="13.5">
      <c r="B83" s="274"/>
    </row>
    <row r="84" ht="13.5">
      <c r="B84" s="274"/>
    </row>
    <row r="85" ht="13.5">
      <c r="B85" s="274"/>
    </row>
    <row r="86" ht="13.5">
      <c r="B86" s="274"/>
    </row>
    <row r="87" ht="13.5">
      <c r="B87" s="274"/>
    </row>
    <row r="88" ht="13.5">
      <c r="B88" s="274"/>
    </row>
    <row r="89" ht="13.5">
      <c r="B89" s="274"/>
    </row>
    <row r="90" ht="13.5">
      <c r="B90" s="274"/>
    </row>
    <row r="91" ht="13.5">
      <c r="B91" s="274"/>
    </row>
    <row r="92" ht="13.5">
      <c r="B92" s="274"/>
    </row>
    <row r="93" ht="13.5">
      <c r="B93" s="274"/>
    </row>
    <row r="94" ht="13.5">
      <c r="B94" s="274"/>
    </row>
    <row r="95" ht="13.5">
      <c r="B95" s="274"/>
    </row>
    <row r="96" ht="13.5">
      <c r="B96" s="274"/>
    </row>
    <row r="97" ht="13.5">
      <c r="B97" s="274"/>
    </row>
    <row r="98" ht="13.5">
      <c r="B98" s="274"/>
    </row>
    <row r="99" ht="13.5">
      <c r="B99" s="274"/>
    </row>
    <row r="100" ht="13.5">
      <c r="B100" s="274"/>
    </row>
    <row r="101" ht="13.5">
      <c r="B101" s="274"/>
    </row>
    <row r="102" ht="13.5">
      <c r="B102" s="274"/>
    </row>
    <row r="103" ht="13.5">
      <c r="B103" s="274"/>
    </row>
    <row r="104" ht="13.5">
      <c r="B104" s="274"/>
    </row>
    <row r="105" ht="13.5">
      <c r="B105" s="274"/>
    </row>
    <row r="106" ht="13.5">
      <c r="B106" s="274"/>
    </row>
    <row r="107" ht="13.5">
      <c r="B107" s="274"/>
    </row>
    <row r="108" ht="13.5">
      <c r="B108" s="274"/>
    </row>
    <row r="109" ht="13.5">
      <c r="B109" s="274"/>
    </row>
    <row r="110" ht="13.5">
      <c r="B110" s="274"/>
    </row>
    <row r="111" ht="13.5">
      <c r="B111" s="274"/>
    </row>
    <row r="112" ht="13.5">
      <c r="B112" s="274"/>
    </row>
    <row r="113" ht="13.5">
      <c r="B113" s="274"/>
    </row>
    <row r="114" ht="13.5">
      <c r="B114" s="274"/>
    </row>
    <row r="115" ht="13.5">
      <c r="B115" s="274"/>
    </row>
    <row r="116" ht="13.5">
      <c r="B116" s="274"/>
    </row>
    <row r="117" ht="13.5">
      <c r="B117" s="274"/>
    </row>
    <row r="118" ht="13.5">
      <c r="B118" s="274"/>
    </row>
    <row r="119" ht="13.5">
      <c r="B119" s="274"/>
    </row>
    <row r="120" ht="13.5">
      <c r="B120" s="274"/>
    </row>
    <row r="121" ht="13.5">
      <c r="B121" s="274"/>
    </row>
    <row r="122" ht="13.5">
      <c r="B122" s="274"/>
    </row>
    <row r="123" ht="13.5">
      <c r="B123" s="274"/>
    </row>
    <row r="124" ht="13.5">
      <c r="B124" s="274"/>
    </row>
    <row r="125" ht="13.5">
      <c r="B125" s="274"/>
    </row>
    <row r="126" ht="13.5">
      <c r="B126" s="274"/>
    </row>
    <row r="127" ht="13.5">
      <c r="B127" s="274"/>
    </row>
    <row r="128" ht="13.5">
      <c r="B128" s="274"/>
    </row>
    <row r="129" ht="13.5">
      <c r="B129" s="274"/>
    </row>
    <row r="130" ht="13.5">
      <c r="B130" s="274"/>
    </row>
    <row r="131" ht="13.5">
      <c r="B131" s="274"/>
    </row>
    <row r="132" ht="13.5">
      <c r="B132" s="274"/>
    </row>
    <row r="133" ht="13.5">
      <c r="B133" s="274"/>
    </row>
    <row r="134" ht="13.5">
      <c r="B134" s="274"/>
    </row>
    <row r="135" ht="13.5">
      <c r="B135" s="274"/>
    </row>
    <row r="136" ht="13.5">
      <c r="B136" s="274"/>
    </row>
    <row r="137" ht="13.5">
      <c r="B137" s="274"/>
    </row>
    <row r="138" ht="13.5">
      <c r="B138" s="274"/>
    </row>
    <row r="139" ht="13.5">
      <c r="B139" s="274"/>
    </row>
    <row r="140" ht="13.5">
      <c r="B140" s="274"/>
    </row>
    <row r="141" ht="13.5">
      <c r="B141" s="274"/>
    </row>
    <row r="142" ht="13.5">
      <c r="B142" s="274"/>
    </row>
    <row r="143" ht="13.5">
      <c r="B143" s="274"/>
    </row>
    <row r="144" ht="13.5">
      <c r="B144" s="274"/>
    </row>
    <row r="145" ht="13.5">
      <c r="B145" s="274"/>
    </row>
    <row r="146" ht="13.5">
      <c r="B146" s="274"/>
    </row>
    <row r="147" ht="13.5">
      <c r="B147" s="274"/>
    </row>
    <row r="148" ht="13.5">
      <c r="B148" s="274"/>
    </row>
    <row r="149" ht="13.5">
      <c r="B149" s="274"/>
    </row>
    <row r="150" ht="13.5">
      <c r="B150" s="274"/>
    </row>
    <row r="151" ht="13.5">
      <c r="B151" s="274"/>
    </row>
    <row r="152" ht="13.5">
      <c r="B152" s="274"/>
    </row>
    <row r="153" ht="13.5">
      <c r="B153" s="274"/>
    </row>
    <row r="154" ht="13.5">
      <c r="B154" s="274"/>
    </row>
    <row r="155" ht="13.5">
      <c r="B155" s="274"/>
    </row>
    <row r="156" ht="13.5">
      <c r="B156" s="274"/>
    </row>
    <row r="157" ht="13.5">
      <c r="B157" s="274"/>
    </row>
    <row r="158" ht="13.5">
      <c r="B158" s="274"/>
    </row>
    <row r="159" ht="13.5">
      <c r="B159" s="274"/>
    </row>
    <row r="160" ht="13.5">
      <c r="B160" s="274"/>
    </row>
    <row r="161" ht="13.5">
      <c r="B161" s="274"/>
    </row>
    <row r="162" ht="13.5">
      <c r="B162" s="274"/>
    </row>
    <row r="163" ht="13.5">
      <c r="B163" s="274"/>
    </row>
    <row r="164" ht="13.5">
      <c r="B164" s="274"/>
    </row>
    <row r="165" ht="13.5">
      <c r="B165" s="274"/>
    </row>
    <row r="166" ht="13.5">
      <c r="B166" s="274"/>
    </row>
    <row r="167" ht="13.5">
      <c r="B167" s="274"/>
    </row>
    <row r="168" ht="13.5">
      <c r="B168" s="274"/>
    </row>
    <row r="169" ht="13.5">
      <c r="B169" s="274"/>
    </row>
    <row r="170" ht="13.5">
      <c r="B170" s="274"/>
    </row>
    <row r="171" ht="13.5">
      <c r="B171" s="274"/>
    </row>
    <row r="172" ht="13.5">
      <c r="B172" s="274"/>
    </row>
    <row r="173" ht="13.5">
      <c r="B173" s="274"/>
    </row>
    <row r="174" ht="13.5">
      <c r="B174" s="274"/>
    </row>
    <row r="175" ht="13.5">
      <c r="B175" s="274"/>
    </row>
    <row r="176" ht="13.5">
      <c r="B176" s="274"/>
    </row>
    <row r="177" ht="13.5">
      <c r="B177" s="274"/>
    </row>
    <row r="178" ht="13.5">
      <c r="B178" s="274"/>
    </row>
    <row r="179" ht="13.5">
      <c r="B179" s="274"/>
    </row>
    <row r="180" ht="13.5">
      <c r="B180" s="274"/>
    </row>
    <row r="181" ht="13.5">
      <c r="B181" s="274"/>
    </row>
    <row r="182" ht="13.5">
      <c r="B182" s="274"/>
    </row>
    <row r="183" ht="13.5">
      <c r="B183" s="274"/>
    </row>
    <row r="184" ht="13.5">
      <c r="B184" s="274"/>
    </row>
  </sheetData>
  <sheetProtection/>
  <protectedRanges>
    <protectedRange sqref="D2" name="Range1"/>
  </protectedRanges>
  <mergeCells count="10">
    <mergeCell ref="G1:I1"/>
    <mergeCell ref="G2:I2"/>
    <mergeCell ref="B5:I5"/>
    <mergeCell ref="D3:E3"/>
    <mergeCell ref="A24:I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5"/>
  <sheetViews>
    <sheetView zoomScale="90" zoomScaleNormal="90" zoomScalePageLayoutView="0" workbookViewId="0" topLeftCell="A1">
      <selection activeCell="H1" sqref="H1:J1"/>
    </sheetView>
  </sheetViews>
  <sheetFormatPr defaultColWidth="9.140625" defaultRowHeight="12.75"/>
  <cols>
    <col min="1" max="1" width="5.8515625" style="250" customWidth="1"/>
    <col min="2" max="2" width="54.28125" style="250" customWidth="1"/>
    <col min="3" max="3" width="15.8515625" style="250" customWidth="1"/>
    <col min="4" max="4" width="15.421875" style="250" customWidth="1"/>
    <col min="5" max="5" width="16.7109375" style="250" customWidth="1"/>
    <col min="6" max="6" width="17.8515625" style="250" customWidth="1"/>
    <col min="7" max="7" width="18.28125" style="250" customWidth="1"/>
    <col min="8" max="8" width="14.57421875" style="250" customWidth="1"/>
    <col min="9" max="9" width="12.8515625" style="250" customWidth="1"/>
    <col min="10" max="10" width="12.00390625" style="250" customWidth="1"/>
    <col min="11" max="16384" width="9.140625" style="250" customWidth="1"/>
  </cols>
  <sheetData>
    <row r="1" spans="1:10" s="247" customFormat="1" ht="45.75" customHeight="1">
      <c r="A1" s="218"/>
      <c r="B1" s="218"/>
      <c r="C1" s="248"/>
      <c r="D1" s="218"/>
      <c r="E1" s="218"/>
      <c r="F1" s="218"/>
      <c r="G1" s="218"/>
      <c r="H1" s="560"/>
      <c r="I1" s="560"/>
      <c r="J1" s="560"/>
    </row>
    <row r="2" spans="1:10" s="247" customFormat="1" ht="36" customHeight="1">
      <c r="A2" s="218"/>
      <c r="B2" s="275"/>
      <c r="C2" s="276"/>
      <c r="D2" s="574" t="s">
        <v>685</v>
      </c>
      <c r="E2" s="574"/>
      <c r="F2" s="218"/>
      <c r="G2" s="218"/>
      <c r="H2" s="470"/>
      <c r="I2" s="470"/>
      <c r="J2" s="470"/>
    </row>
    <row r="3" spans="1:10" s="247" customFormat="1" ht="1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</row>
    <row r="4" spans="1:10" s="247" customFormat="1" ht="15" customHeight="1">
      <c r="A4" s="218"/>
      <c r="B4" s="561" t="s">
        <v>242</v>
      </c>
      <c r="C4" s="561"/>
      <c r="D4" s="561"/>
      <c r="E4" s="561"/>
      <c r="F4" s="561"/>
      <c r="G4" s="561"/>
      <c r="H4" s="561"/>
      <c r="I4" s="561"/>
      <c r="J4" s="561"/>
    </row>
    <row r="5" spans="1:10" s="247" customFormat="1" ht="15" customHeight="1">
      <c r="A5" s="218"/>
      <c r="B5" s="218"/>
      <c r="C5" s="532" t="s">
        <v>686</v>
      </c>
      <c r="D5" s="532"/>
      <c r="E5" s="532"/>
      <c r="F5" s="532"/>
      <c r="G5" s="532"/>
      <c r="H5" s="218"/>
      <c r="I5" s="218"/>
      <c r="J5" s="218"/>
    </row>
    <row r="6" spans="1:10" s="247" customFormat="1" ht="13.5" customHeight="1" thickBot="1">
      <c r="A6" s="245"/>
      <c r="B6" s="131"/>
      <c r="C6" s="131"/>
      <c r="D6" s="131"/>
      <c r="E6" s="571" t="s">
        <v>432</v>
      </c>
      <c r="F6" s="571"/>
      <c r="G6" s="131"/>
      <c r="H6" s="131"/>
      <c r="I6" s="131"/>
      <c r="J6" s="277"/>
    </row>
    <row r="7" spans="1:10" ht="13.5" customHeight="1" thickBot="1">
      <c r="A7" s="545" t="s">
        <v>865</v>
      </c>
      <c r="B7" s="555" t="s">
        <v>626</v>
      </c>
      <c r="C7" s="556"/>
      <c r="D7" s="553" t="s">
        <v>139</v>
      </c>
      <c r="E7" s="553"/>
      <c r="F7" s="554"/>
      <c r="G7" s="552" t="s">
        <v>145</v>
      </c>
      <c r="H7" s="553"/>
      <c r="I7" s="553"/>
      <c r="J7" s="554"/>
    </row>
    <row r="8" spans="1:10" ht="30" customHeight="1" thickBot="1">
      <c r="A8" s="546"/>
      <c r="B8" s="557"/>
      <c r="C8" s="558"/>
      <c r="D8" s="572" t="s">
        <v>141</v>
      </c>
      <c r="E8" s="278" t="s">
        <v>142</v>
      </c>
      <c r="F8" s="278"/>
      <c r="G8" s="542" t="s">
        <v>146</v>
      </c>
      <c r="H8" s="543"/>
      <c r="I8" s="543"/>
      <c r="J8" s="544"/>
    </row>
    <row r="9" spans="1:10" ht="13.5" customHeight="1" thickBot="1">
      <c r="A9" s="567"/>
      <c r="B9" s="217" t="s">
        <v>442</v>
      </c>
      <c r="C9" s="279" t="s">
        <v>841</v>
      </c>
      <c r="D9" s="573"/>
      <c r="E9" s="8" t="s">
        <v>143</v>
      </c>
      <c r="F9" s="9" t="s">
        <v>144</v>
      </c>
      <c r="G9" s="10">
        <v>1</v>
      </c>
      <c r="H9" s="10">
        <v>2</v>
      </c>
      <c r="I9" s="10">
        <v>3</v>
      </c>
      <c r="J9" s="10">
        <v>4</v>
      </c>
    </row>
    <row r="10" spans="1:10" ht="13.5" customHeight="1" thickBot="1">
      <c r="A10" s="257">
        <v>1</v>
      </c>
      <c r="B10" s="257">
        <v>2</v>
      </c>
      <c r="C10" s="257" t="s">
        <v>842</v>
      </c>
      <c r="D10" s="280">
        <v>4</v>
      </c>
      <c r="E10" s="280">
        <v>5</v>
      </c>
      <c r="F10" s="281">
        <v>6</v>
      </c>
      <c r="G10" s="280">
        <v>7</v>
      </c>
      <c r="H10" s="280">
        <v>8</v>
      </c>
      <c r="I10" s="281">
        <v>9</v>
      </c>
      <c r="J10" s="280">
        <v>10</v>
      </c>
    </row>
    <row r="11" spans="1:10" s="286" customFormat="1" ht="27">
      <c r="A11" s="282">
        <v>8010</v>
      </c>
      <c r="B11" s="283" t="s">
        <v>636</v>
      </c>
      <c r="C11" s="284"/>
      <c r="D11" s="285">
        <f>SUM(E11:F11)</f>
        <v>322804.80000000005</v>
      </c>
      <c r="E11" s="285">
        <f>SUM(E13+E68)</f>
        <v>15262.399999999994</v>
      </c>
      <c r="F11" s="285">
        <f>SUM(F13+F68)</f>
        <v>307542.4</v>
      </c>
      <c r="G11" s="285">
        <f>SUM(G13,G68)</f>
        <v>322804.80000000005</v>
      </c>
      <c r="H11" s="285">
        <f>SUM(H13,H68)</f>
        <v>322804.80000000005</v>
      </c>
      <c r="I11" s="285">
        <f>SUM(I13,I68)</f>
        <v>322804.80000000005</v>
      </c>
      <c r="J11" s="285">
        <f>SUM(J13,J68)</f>
        <v>322804.80000000005</v>
      </c>
    </row>
    <row r="12" spans="1:10" s="286" customFormat="1" ht="12.75" customHeight="1">
      <c r="A12" s="287"/>
      <c r="B12" s="288" t="s">
        <v>142</v>
      </c>
      <c r="C12" s="289"/>
      <c r="D12" s="290"/>
      <c r="E12" s="291"/>
      <c r="F12" s="292"/>
      <c r="G12" s="291"/>
      <c r="H12" s="291"/>
      <c r="I12" s="291"/>
      <c r="J12" s="291"/>
    </row>
    <row r="13" spans="1:10" ht="27">
      <c r="A13" s="293">
        <v>8100</v>
      </c>
      <c r="B13" s="294" t="s">
        <v>637</v>
      </c>
      <c r="C13" s="295"/>
      <c r="D13" s="49">
        <f aca="true" t="shared" si="0" ref="D13:J13">SUM(D15,D43)</f>
        <v>322804.80000000005</v>
      </c>
      <c r="E13" s="49">
        <f t="shared" si="0"/>
        <v>15262.399999999994</v>
      </c>
      <c r="F13" s="49">
        <f t="shared" si="0"/>
        <v>307542.4</v>
      </c>
      <c r="G13" s="49">
        <f t="shared" si="0"/>
        <v>322804.80000000005</v>
      </c>
      <c r="H13" s="49">
        <f t="shared" si="0"/>
        <v>322804.80000000005</v>
      </c>
      <c r="I13" s="49">
        <f t="shared" si="0"/>
        <v>322804.80000000005</v>
      </c>
      <c r="J13" s="49">
        <f t="shared" si="0"/>
        <v>322804.80000000005</v>
      </c>
    </row>
    <row r="14" spans="1:10" ht="12.75" customHeight="1">
      <c r="A14" s="293"/>
      <c r="B14" s="296" t="s">
        <v>142</v>
      </c>
      <c r="C14" s="295"/>
      <c r="D14" s="49"/>
      <c r="E14" s="49"/>
      <c r="F14" s="49"/>
      <c r="G14" s="49"/>
      <c r="H14" s="49"/>
      <c r="I14" s="49"/>
      <c r="J14" s="49"/>
    </row>
    <row r="15" spans="1:10" ht="24" customHeight="1">
      <c r="A15" s="297">
        <v>8110</v>
      </c>
      <c r="B15" s="298" t="s">
        <v>638</v>
      </c>
      <c r="C15" s="295"/>
      <c r="D15" s="49">
        <f aca="true" t="shared" si="1" ref="D15:J15">SUM(D17:D21)</f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  <c r="H15" s="49">
        <f t="shared" si="1"/>
        <v>0</v>
      </c>
      <c r="I15" s="49">
        <f t="shared" si="1"/>
        <v>0</v>
      </c>
      <c r="J15" s="49">
        <f t="shared" si="1"/>
        <v>0</v>
      </c>
    </row>
    <row r="16" spans="1:10" ht="12.75" customHeight="1">
      <c r="A16" s="297"/>
      <c r="B16" s="299" t="s">
        <v>142</v>
      </c>
      <c r="C16" s="295"/>
      <c r="D16" s="300"/>
      <c r="E16" s="168"/>
      <c r="F16" s="301"/>
      <c r="G16" s="300"/>
      <c r="H16" s="168"/>
      <c r="I16" s="301"/>
      <c r="J16" s="300"/>
    </row>
    <row r="17" spans="1:10" ht="33" customHeight="1">
      <c r="A17" s="297">
        <v>8111</v>
      </c>
      <c r="B17" s="302" t="s">
        <v>639</v>
      </c>
      <c r="C17" s="295"/>
      <c r="D17" s="49">
        <f>SUM(D19:D20)</f>
        <v>0</v>
      </c>
      <c r="E17" s="303" t="s">
        <v>866</v>
      </c>
      <c r="F17" s="49">
        <f>SUM(F19:F20)</f>
        <v>0</v>
      </c>
      <c r="G17" s="49"/>
      <c r="H17" s="303"/>
      <c r="I17" s="49"/>
      <c r="J17" s="49"/>
    </row>
    <row r="18" spans="1:10" ht="12.75" customHeight="1">
      <c r="A18" s="297"/>
      <c r="B18" s="304" t="s">
        <v>521</v>
      </c>
      <c r="C18" s="295"/>
      <c r="D18" s="49"/>
      <c r="E18" s="303"/>
      <c r="F18" s="305"/>
      <c r="G18" s="49"/>
      <c r="H18" s="303"/>
      <c r="I18" s="305"/>
      <c r="J18" s="49"/>
    </row>
    <row r="19" spans="1:10" ht="13.5" customHeight="1" thickBot="1">
      <c r="A19" s="297">
        <v>8112</v>
      </c>
      <c r="B19" s="306" t="s">
        <v>640</v>
      </c>
      <c r="C19" s="307" t="s">
        <v>853</v>
      </c>
      <c r="D19" s="54">
        <f>SUM(E19:F19)</f>
        <v>0</v>
      </c>
      <c r="E19" s="303" t="s">
        <v>866</v>
      </c>
      <c r="F19" s="305"/>
      <c r="G19" s="54"/>
      <c r="H19" s="303"/>
      <c r="I19" s="305"/>
      <c r="J19" s="54"/>
    </row>
    <row r="20" spans="1:10" ht="13.5" customHeight="1" thickBot="1">
      <c r="A20" s="297">
        <v>8113</v>
      </c>
      <c r="B20" s="306" t="s">
        <v>641</v>
      </c>
      <c r="C20" s="307" t="s">
        <v>854</v>
      </c>
      <c r="D20" s="54">
        <f>SUM(E20:F20)</f>
        <v>0</v>
      </c>
      <c r="E20" s="303" t="s">
        <v>866</v>
      </c>
      <c r="F20" s="305"/>
      <c r="G20" s="54"/>
      <c r="H20" s="303"/>
      <c r="I20" s="305"/>
      <c r="J20" s="54"/>
    </row>
    <row r="21" spans="1:10" ht="34.5" customHeight="1">
      <c r="A21" s="297">
        <v>8120</v>
      </c>
      <c r="B21" s="302" t="s">
        <v>642</v>
      </c>
      <c r="C21" s="307"/>
      <c r="D21" s="49">
        <f>SUM(D23,D33)</f>
        <v>0</v>
      </c>
      <c r="E21" s="49">
        <f aca="true" t="shared" si="2" ref="E21:J21">SUM(E23,E33)</f>
        <v>0</v>
      </c>
      <c r="F21" s="49">
        <f t="shared" si="2"/>
        <v>0</v>
      </c>
      <c r="G21" s="49">
        <f t="shared" si="2"/>
        <v>0</v>
      </c>
      <c r="H21" s="49">
        <f t="shared" si="2"/>
        <v>0</v>
      </c>
      <c r="I21" s="49">
        <f t="shared" si="2"/>
        <v>0</v>
      </c>
      <c r="J21" s="49">
        <f t="shared" si="2"/>
        <v>0</v>
      </c>
    </row>
    <row r="22" spans="1:10" ht="12.75" customHeight="1">
      <c r="A22" s="297"/>
      <c r="B22" s="304" t="s">
        <v>142</v>
      </c>
      <c r="C22" s="307"/>
      <c r="D22" s="49"/>
      <c r="E22" s="303"/>
      <c r="F22" s="305"/>
      <c r="G22" s="49"/>
      <c r="H22" s="303"/>
      <c r="I22" s="305"/>
      <c r="J22" s="49"/>
    </row>
    <row r="23" spans="1:10" ht="12.75" customHeight="1">
      <c r="A23" s="297">
        <v>8121</v>
      </c>
      <c r="B23" s="302" t="s">
        <v>643</v>
      </c>
      <c r="C23" s="307"/>
      <c r="D23" s="49">
        <f>SUM(D25,D29)</f>
        <v>0</v>
      </c>
      <c r="E23" s="303" t="s">
        <v>866</v>
      </c>
      <c r="F23" s="49">
        <f>SUM(F25,F29)</f>
        <v>0</v>
      </c>
      <c r="G23" s="49">
        <f>SUM(G25,G29)</f>
        <v>0</v>
      </c>
      <c r="H23" s="49">
        <f>SUM(H25,H29)</f>
        <v>0</v>
      </c>
      <c r="I23" s="49">
        <f>SUM(I25,I29)</f>
        <v>0</v>
      </c>
      <c r="J23" s="49">
        <f>SUM(J25,J29)</f>
        <v>0</v>
      </c>
    </row>
    <row r="24" spans="1:10" ht="12.75" customHeight="1">
      <c r="A24" s="297"/>
      <c r="B24" s="304" t="s">
        <v>521</v>
      </c>
      <c r="C24" s="307"/>
      <c r="D24" s="49"/>
      <c r="E24" s="303"/>
      <c r="F24" s="305"/>
      <c r="G24" s="305"/>
      <c r="H24" s="305"/>
      <c r="I24" s="305"/>
      <c r="J24" s="305"/>
    </row>
    <row r="25" spans="1:10" ht="12.75" customHeight="1">
      <c r="A25" s="293">
        <v>8122</v>
      </c>
      <c r="B25" s="298" t="s">
        <v>644</v>
      </c>
      <c r="C25" s="307" t="s">
        <v>855</v>
      </c>
      <c r="D25" s="49">
        <f>SUM(D27:D28)</f>
        <v>0</v>
      </c>
      <c r="E25" s="303" t="s">
        <v>866</v>
      </c>
      <c r="F25" s="49">
        <f>SUM(F27:F28)</f>
        <v>0</v>
      </c>
      <c r="G25" s="49">
        <f>SUM(G27:G28)</f>
        <v>0</v>
      </c>
      <c r="H25" s="49">
        <f>SUM(H27:H28)</f>
        <v>0</v>
      </c>
      <c r="I25" s="49">
        <f>SUM(I27:I28)</f>
        <v>0</v>
      </c>
      <c r="J25" s="49">
        <f>SUM(J27:J28)</f>
        <v>0</v>
      </c>
    </row>
    <row r="26" spans="1:10" ht="12.75" customHeight="1">
      <c r="A26" s="293"/>
      <c r="B26" s="308" t="s">
        <v>521</v>
      </c>
      <c r="C26" s="307"/>
      <c r="D26" s="49"/>
      <c r="E26" s="303"/>
      <c r="F26" s="305"/>
      <c r="G26" s="305"/>
      <c r="H26" s="305"/>
      <c r="I26" s="305"/>
      <c r="J26" s="305"/>
    </row>
    <row r="27" spans="1:10" ht="13.5" customHeight="1" thickBot="1">
      <c r="A27" s="293">
        <v>8123</v>
      </c>
      <c r="B27" s="308" t="s">
        <v>645</v>
      </c>
      <c r="C27" s="307"/>
      <c r="D27" s="54">
        <f>SUM(E27:F27)</f>
        <v>0</v>
      </c>
      <c r="E27" s="303" t="s">
        <v>866</v>
      </c>
      <c r="F27" s="305"/>
      <c r="G27" s="305"/>
      <c r="H27" s="305"/>
      <c r="I27" s="305"/>
      <c r="J27" s="305"/>
    </row>
    <row r="28" spans="1:10" ht="13.5" customHeight="1" thickBot="1">
      <c r="A28" s="293">
        <v>8124</v>
      </c>
      <c r="B28" s="308" t="s">
        <v>646</v>
      </c>
      <c r="C28" s="307"/>
      <c r="D28" s="54">
        <f>SUM(E28:F28)</f>
        <v>0</v>
      </c>
      <c r="E28" s="303" t="s">
        <v>866</v>
      </c>
      <c r="F28" s="305"/>
      <c r="G28" s="305"/>
      <c r="H28" s="305"/>
      <c r="I28" s="305"/>
      <c r="J28" s="305"/>
    </row>
    <row r="29" spans="1:10" ht="27">
      <c r="A29" s="293">
        <v>8130</v>
      </c>
      <c r="B29" s="298" t="s">
        <v>647</v>
      </c>
      <c r="C29" s="307" t="s">
        <v>856</v>
      </c>
      <c r="D29" s="49">
        <f>SUM(D31:D32)</f>
        <v>0</v>
      </c>
      <c r="E29" s="303" t="s">
        <v>866</v>
      </c>
      <c r="F29" s="49">
        <f>SUM(F31:F32)</f>
        <v>0</v>
      </c>
      <c r="G29" s="49">
        <f>SUM(G31:G32)</f>
        <v>0</v>
      </c>
      <c r="H29" s="49">
        <f>SUM(H31:H32)</f>
        <v>0</v>
      </c>
      <c r="I29" s="49">
        <f>SUM(I31:I32)</f>
        <v>0</v>
      </c>
      <c r="J29" s="49">
        <f>SUM(J31:J32)</f>
        <v>0</v>
      </c>
    </row>
    <row r="30" spans="1:10" ht="12.75" customHeight="1">
      <c r="A30" s="293"/>
      <c r="B30" s="308" t="s">
        <v>521</v>
      </c>
      <c r="C30" s="307"/>
      <c r="D30" s="49"/>
      <c r="E30" s="303"/>
      <c r="F30" s="305"/>
      <c r="G30" s="49"/>
      <c r="H30" s="303"/>
      <c r="I30" s="305"/>
      <c r="J30" s="49"/>
    </row>
    <row r="31" spans="1:10" ht="13.5" customHeight="1" thickBot="1">
      <c r="A31" s="293">
        <v>8131</v>
      </c>
      <c r="B31" s="308" t="s">
        <v>648</v>
      </c>
      <c r="C31" s="307"/>
      <c r="D31" s="54">
        <f>SUM(E31:F31)</f>
        <v>0</v>
      </c>
      <c r="E31" s="303" t="s">
        <v>866</v>
      </c>
      <c r="F31" s="305"/>
      <c r="G31" s="54"/>
      <c r="H31" s="303"/>
      <c r="I31" s="305"/>
      <c r="J31" s="54"/>
    </row>
    <row r="32" spans="1:10" ht="13.5" customHeight="1" thickBot="1">
      <c r="A32" s="293">
        <v>8132</v>
      </c>
      <c r="B32" s="308" t="s">
        <v>649</v>
      </c>
      <c r="C32" s="307"/>
      <c r="D32" s="54">
        <f>SUM(E32:F32)</f>
        <v>0</v>
      </c>
      <c r="E32" s="303" t="s">
        <v>866</v>
      </c>
      <c r="F32" s="305"/>
      <c r="G32" s="54"/>
      <c r="H32" s="303"/>
      <c r="I32" s="305"/>
      <c r="J32" s="54"/>
    </row>
    <row r="33" spans="1:10" s="309" customFormat="1" ht="12.75" customHeight="1">
      <c r="A33" s="293">
        <v>8140</v>
      </c>
      <c r="B33" s="298" t="s">
        <v>650</v>
      </c>
      <c r="C33" s="307"/>
      <c r="D33" s="49">
        <f>SUM(D35,D39)</f>
        <v>0</v>
      </c>
      <c r="E33" s="49">
        <f aca="true" t="shared" si="3" ref="E33:J33">SUM(E35,E39)</f>
        <v>0</v>
      </c>
      <c r="F33" s="49">
        <f t="shared" si="3"/>
        <v>0</v>
      </c>
      <c r="G33" s="49">
        <f t="shared" si="3"/>
        <v>0</v>
      </c>
      <c r="H33" s="49">
        <f t="shared" si="3"/>
        <v>0</v>
      </c>
      <c r="I33" s="49">
        <f t="shared" si="3"/>
        <v>0</v>
      </c>
      <c r="J33" s="49">
        <f t="shared" si="3"/>
        <v>0</v>
      </c>
    </row>
    <row r="34" spans="1:10" s="309" customFormat="1" ht="13.5" customHeight="1" thickBot="1">
      <c r="A34" s="297"/>
      <c r="B34" s="304" t="s">
        <v>521</v>
      </c>
      <c r="C34" s="307"/>
      <c r="D34" s="49"/>
      <c r="E34" s="303"/>
      <c r="F34" s="305"/>
      <c r="G34" s="49"/>
      <c r="H34" s="303"/>
      <c r="I34" s="305"/>
      <c r="J34" s="49"/>
    </row>
    <row r="35" spans="1:10" s="309" customFormat="1" ht="27">
      <c r="A35" s="293">
        <v>8141</v>
      </c>
      <c r="B35" s="298" t="s">
        <v>651</v>
      </c>
      <c r="C35" s="307" t="s">
        <v>855</v>
      </c>
      <c r="D35" s="57">
        <f>SUM(D37:D38)</f>
        <v>0</v>
      </c>
      <c r="E35" s="57">
        <f aca="true" t="shared" si="4" ref="E35:J35">SUM(E37:E38)</f>
        <v>0</v>
      </c>
      <c r="F35" s="57">
        <f t="shared" si="4"/>
        <v>0</v>
      </c>
      <c r="G35" s="57">
        <f t="shared" si="4"/>
        <v>0</v>
      </c>
      <c r="H35" s="57">
        <f t="shared" si="4"/>
        <v>0</v>
      </c>
      <c r="I35" s="57">
        <f t="shared" si="4"/>
        <v>0</v>
      </c>
      <c r="J35" s="57">
        <f t="shared" si="4"/>
        <v>0</v>
      </c>
    </row>
    <row r="36" spans="1:10" s="309" customFormat="1" ht="13.5" customHeight="1" thickBot="1">
      <c r="A36" s="293"/>
      <c r="B36" s="308" t="s">
        <v>521</v>
      </c>
      <c r="C36" s="310"/>
      <c r="D36" s="49"/>
      <c r="E36" s="303"/>
      <c r="F36" s="305"/>
      <c r="G36" s="49"/>
      <c r="H36" s="303"/>
      <c r="I36" s="305"/>
      <c r="J36" s="49"/>
    </row>
    <row r="37" spans="1:10" s="309" customFormat="1" ht="13.5" customHeight="1" thickBot="1">
      <c r="A37" s="282">
        <v>8142</v>
      </c>
      <c r="B37" s="311" t="s">
        <v>652</v>
      </c>
      <c r="C37" s="312"/>
      <c r="D37" s="54">
        <f>SUM(E37:F37)</f>
        <v>0</v>
      </c>
      <c r="E37" s="303"/>
      <c r="F37" s="305" t="s">
        <v>797</v>
      </c>
      <c r="G37" s="54"/>
      <c r="H37" s="303"/>
      <c r="I37" s="305"/>
      <c r="J37" s="54"/>
    </row>
    <row r="38" spans="1:10" s="309" customFormat="1" ht="13.5" customHeight="1" thickBot="1">
      <c r="A38" s="313">
        <v>8143</v>
      </c>
      <c r="B38" s="314" t="s">
        <v>653</v>
      </c>
      <c r="C38" s="315"/>
      <c r="D38" s="54">
        <f>SUM(E38:F38)</f>
        <v>0</v>
      </c>
      <c r="E38" s="89"/>
      <c r="F38" s="316" t="s">
        <v>797</v>
      </c>
      <c r="G38" s="54"/>
      <c r="H38" s="89"/>
      <c r="I38" s="316"/>
      <c r="J38" s="54"/>
    </row>
    <row r="39" spans="1:10" s="309" customFormat="1" ht="27" customHeight="1">
      <c r="A39" s="282">
        <v>8150</v>
      </c>
      <c r="B39" s="317" t="s">
        <v>654</v>
      </c>
      <c r="C39" s="318" t="s">
        <v>856</v>
      </c>
      <c r="D39" s="57">
        <f>SUM(D41:D42)</f>
        <v>0</v>
      </c>
      <c r="E39" s="57">
        <f aca="true" t="shared" si="5" ref="E39:J39">SUM(E41:E42)</f>
        <v>0</v>
      </c>
      <c r="F39" s="57">
        <f t="shared" si="5"/>
        <v>0</v>
      </c>
      <c r="G39" s="57">
        <f t="shared" si="5"/>
        <v>0</v>
      </c>
      <c r="H39" s="57">
        <f t="shared" si="5"/>
        <v>0</v>
      </c>
      <c r="I39" s="57">
        <f t="shared" si="5"/>
        <v>0</v>
      </c>
      <c r="J39" s="57">
        <f t="shared" si="5"/>
        <v>0</v>
      </c>
    </row>
    <row r="40" spans="1:10" s="309" customFormat="1" ht="12.75" customHeight="1">
      <c r="A40" s="293"/>
      <c r="B40" s="308" t="s">
        <v>521</v>
      </c>
      <c r="C40" s="319"/>
      <c r="D40" s="49"/>
      <c r="E40" s="303"/>
      <c r="F40" s="305"/>
      <c r="G40" s="49"/>
      <c r="H40" s="303"/>
      <c r="I40" s="305"/>
      <c r="J40" s="49"/>
    </row>
    <row r="41" spans="1:10" s="309" customFormat="1" ht="13.5" customHeight="1" thickBot="1">
      <c r="A41" s="293">
        <v>8151</v>
      </c>
      <c r="B41" s="308" t="s">
        <v>648</v>
      </c>
      <c r="C41" s="319"/>
      <c r="D41" s="54">
        <f>SUM(E41:F41)</f>
        <v>0</v>
      </c>
      <c r="E41" s="303"/>
      <c r="F41" s="305" t="s">
        <v>797</v>
      </c>
      <c r="G41" s="54"/>
      <c r="H41" s="303"/>
      <c r="I41" s="305"/>
      <c r="J41" s="54"/>
    </row>
    <row r="42" spans="1:10" s="309" customFormat="1" ht="13.5" customHeight="1" thickBot="1">
      <c r="A42" s="320">
        <v>8152</v>
      </c>
      <c r="B42" s="321" t="s">
        <v>655</v>
      </c>
      <c r="C42" s="322"/>
      <c r="D42" s="54">
        <f>SUM(E42:F42)</f>
        <v>0</v>
      </c>
      <c r="E42" s="89"/>
      <c r="F42" s="316" t="s">
        <v>797</v>
      </c>
      <c r="G42" s="54"/>
      <c r="H42" s="89"/>
      <c r="I42" s="316"/>
      <c r="J42" s="54"/>
    </row>
    <row r="43" spans="1:10" s="309" customFormat="1" ht="37.5" customHeight="1" thickBot="1">
      <c r="A43" s="323">
        <v>8160</v>
      </c>
      <c r="B43" s="324" t="s">
        <v>656</v>
      </c>
      <c r="C43" s="325"/>
      <c r="D43" s="61">
        <f aca="true" t="shared" si="6" ref="D43:J43">SUM(D45,D50,D54,D66)</f>
        <v>322804.80000000005</v>
      </c>
      <c r="E43" s="61">
        <f t="shared" si="6"/>
        <v>15262.399999999994</v>
      </c>
      <c r="F43" s="61">
        <f t="shared" si="6"/>
        <v>307542.4</v>
      </c>
      <c r="G43" s="61">
        <f t="shared" si="6"/>
        <v>322804.80000000005</v>
      </c>
      <c r="H43" s="61">
        <f t="shared" si="6"/>
        <v>322804.80000000005</v>
      </c>
      <c r="I43" s="61">
        <f t="shared" si="6"/>
        <v>322804.80000000005</v>
      </c>
      <c r="J43" s="61">
        <f t="shared" si="6"/>
        <v>322804.80000000005</v>
      </c>
    </row>
    <row r="44" spans="1:10" s="309" customFormat="1" ht="13.5" customHeight="1" thickBot="1">
      <c r="A44" s="326"/>
      <c r="B44" s="327" t="s">
        <v>142</v>
      </c>
      <c r="C44" s="328"/>
      <c r="D44" s="187"/>
      <c r="E44" s="329"/>
      <c r="F44" s="330"/>
      <c r="G44" s="187"/>
      <c r="H44" s="329"/>
      <c r="I44" s="330"/>
      <c r="J44" s="187"/>
    </row>
    <row r="45" spans="1:10" s="286" customFormat="1" ht="29.25" customHeight="1" thickBot="1">
      <c r="A45" s="323">
        <v>8161</v>
      </c>
      <c r="B45" s="331" t="s">
        <v>657</v>
      </c>
      <c r="C45" s="325"/>
      <c r="D45" s="332">
        <f>SUM(D47:D49)</f>
        <v>0</v>
      </c>
      <c r="E45" s="333" t="s">
        <v>866</v>
      </c>
      <c r="F45" s="332">
        <f>SUM(F47:F49)</f>
        <v>0</v>
      </c>
      <c r="G45" s="332">
        <f>SUM(G47:G49)</f>
        <v>0</v>
      </c>
      <c r="H45" s="332">
        <f>SUM(H47:H49)</f>
        <v>0</v>
      </c>
      <c r="I45" s="332">
        <f>SUM(I47:I49)</f>
        <v>0</v>
      </c>
      <c r="J45" s="332">
        <f>SUM(J47:J49)</f>
        <v>0</v>
      </c>
    </row>
    <row r="46" spans="1:10" s="286" customFormat="1" ht="12.75" customHeight="1">
      <c r="A46" s="287"/>
      <c r="B46" s="334" t="s">
        <v>521</v>
      </c>
      <c r="C46" s="335"/>
      <c r="D46" s="290"/>
      <c r="E46" s="336"/>
      <c r="F46" s="292"/>
      <c r="G46" s="290"/>
      <c r="H46" s="336"/>
      <c r="I46" s="292"/>
      <c r="J46" s="290"/>
    </row>
    <row r="47" spans="1:10" ht="27" customHeight="1" thickBot="1">
      <c r="A47" s="293">
        <v>8162</v>
      </c>
      <c r="B47" s="308" t="s">
        <v>658</v>
      </c>
      <c r="C47" s="319" t="s">
        <v>857</v>
      </c>
      <c r="D47" s="54"/>
      <c r="E47" s="303" t="s">
        <v>866</v>
      </c>
      <c r="F47" s="305"/>
      <c r="G47" s="54"/>
      <c r="H47" s="303"/>
      <c r="I47" s="305"/>
      <c r="J47" s="54"/>
    </row>
    <row r="48" spans="1:10" s="286" customFormat="1" ht="71.25" customHeight="1" thickBot="1">
      <c r="A48" s="337">
        <v>8163</v>
      </c>
      <c r="B48" s="308" t="s">
        <v>659</v>
      </c>
      <c r="C48" s="319" t="s">
        <v>857</v>
      </c>
      <c r="D48" s="54">
        <f>SUM(E48:F48)</f>
        <v>0</v>
      </c>
      <c r="E48" s="333" t="s">
        <v>866</v>
      </c>
      <c r="F48" s="338"/>
      <c r="G48" s="54"/>
      <c r="H48" s="333"/>
      <c r="I48" s="338"/>
      <c r="J48" s="54"/>
    </row>
    <row r="49" spans="1:10" ht="14.25" customHeight="1" thickBot="1">
      <c r="A49" s="320">
        <v>8164</v>
      </c>
      <c r="B49" s="321" t="s">
        <v>660</v>
      </c>
      <c r="C49" s="322" t="s">
        <v>858</v>
      </c>
      <c r="D49" s="54">
        <f>SUM(E49:F49)</f>
        <v>0</v>
      </c>
      <c r="E49" s="89" t="s">
        <v>866</v>
      </c>
      <c r="F49" s="316"/>
      <c r="G49" s="54"/>
      <c r="H49" s="89"/>
      <c r="I49" s="316"/>
      <c r="J49" s="54"/>
    </row>
    <row r="50" spans="1:10" s="286" customFormat="1" ht="13.5" customHeight="1" thickBot="1">
      <c r="A50" s="323">
        <v>8170</v>
      </c>
      <c r="B50" s="331" t="s">
        <v>661</v>
      </c>
      <c r="C50" s="325"/>
      <c r="D50" s="264">
        <f>SUM(D52:D53)</f>
        <v>0</v>
      </c>
      <c r="E50" s="264">
        <f aca="true" t="shared" si="7" ref="E50:J50">SUM(E52:E53)</f>
        <v>0</v>
      </c>
      <c r="F50" s="264">
        <f t="shared" si="7"/>
        <v>0</v>
      </c>
      <c r="G50" s="264">
        <f t="shared" si="7"/>
        <v>0</v>
      </c>
      <c r="H50" s="264">
        <f t="shared" si="7"/>
        <v>0</v>
      </c>
      <c r="I50" s="264">
        <f t="shared" si="7"/>
        <v>0</v>
      </c>
      <c r="J50" s="264">
        <f t="shared" si="7"/>
        <v>0</v>
      </c>
    </row>
    <row r="51" spans="1:10" s="286" customFormat="1" ht="12.75" customHeight="1">
      <c r="A51" s="287"/>
      <c r="B51" s="334" t="s">
        <v>521</v>
      </c>
      <c r="C51" s="335"/>
      <c r="D51" s="339"/>
      <c r="E51" s="336"/>
      <c r="F51" s="340"/>
      <c r="G51" s="339"/>
      <c r="H51" s="336"/>
      <c r="I51" s="340"/>
      <c r="J51" s="339"/>
    </row>
    <row r="52" spans="1:10" ht="27.75" thickBot="1">
      <c r="A52" s="293">
        <v>8171</v>
      </c>
      <c r="B52" s="308" t="s">
        <v>662</v>
      </c>
      <c r="C52" s="319" t="s">
        <v>859</v>
      </c>
      <c r="D52" s="54">
        <f>SUM(E52:F52)</f>
        <v>0</v>
      </c>
      <c r="E52" s="168"/>
      <c r="F52" s="305"/>
      <c r="G52" s="54"/>
      <c r="H52" s="168"/>
      <c r="I52" s="305"/>
      <c r="J52" s="54"/>
    </row>
    <row r="53" spans="1:10" ht="13.5" customHeight="1" thickBot="1">
      <c r="A53" s="293">
        <v>8172</v>
      </c>
      <c r="B53" s="306" t="s">
        <v>663</v>
      </c>
      <c r="C53" s="319" t="s">
        <v>860</v>
      </c>
      <c r="D53" s="54">
        <f>SUM(E53:F53)</f>
        <v>0</v>
      </c>
      <c r="E53" s="341"/>
      <c r="F53" s="342"/>
      <c r="G53" s="54"/>
      <c r="H53" s="341"/>
      <c r="I53" s="342"/>
      <c r="J53" s="54"/>
    </row>
    <row r="54" spans="1:10" s="286" customFormat="1" ht="27.75" thickBot="1">
      <c r="A54" s="343">
        <v>8190</v>
      </c>
      <c r="B54" s="344" t="s">
        <v>664</v>
      </c>
      <c r="C54" s="345"/>
      <c r="D54" s="19">
        <f>SUM(E54:F54)</f>
        <v>322804.80000000005</v>
      </c>
      <c r="E54" s="332">
        <f>SUM(E56+E60-E59)</f>
        <v>15262.399999999994</v>
      </c>
      <c r="F54" s="332">
        <f>SUM(F60)</f>
        <v>307542.4</v>
      </c>
      <c r="G54" s="332">
        <f>SUM(G56+G60-G59)</f>
        <v>322804.80000000005</v>
      </c>
      <c r="H54" s="332">
        <f>SUM(H56+H60-H59)</f>
        <v>322804.80000000005</v>
      </c>
      <c r="I54" s="332">
        <f>SUM(I56+I60-I59)</f>
        <v>322804.80000000005</v>
      </c>
      <c r="J54" s="332">
        <f>SUM(J56+J60-J59)</f>
        <v>322804.80000000005</v>
      </c>
    </row>
    <row r="55" spans="1:10" s="286" customFormat="1" ht="12.75" customHeight="1">
      <c r="A55" s="346"/>
      <c r="B55" s="304" t="s">
        <v>444</v>
      </c>
      <c r="C55" s="240"/>
      <c r="D55" s="347"/>
      <c r="E55" s="348"/>
      <c r="F55" s="349"/>
      <c r="G55" s="347"/>
      <c r="H55" s="348"/>
      <c r="I55" s="349"/>
      <c r="J55" s="347"/>
    </row>
    <row r="56" spans="1:10" ht="27">
      <c r="A56" s="350">
        <v>8191</v>
      </c>
      <c r="B56" s="334" t="s">
        <v>665</v>
      </c>
      <c r="C56" s="351">
        <v>9320</v>
      </c>
      <c r="D56" s="65">
        <f>SUM(E56:F56)</f>
        <v>219512.4</v>
      </c>
      <c r="E56" s="352">
        <v>219512.4</v>
      </c>
      <c r="F56" s="353" t="s">
        <v>797</v>
      </c>
      <c r="G56" s="352">
        <v>219512.4</v>
      </c>
      <c r="H56" s="352">
        <v>219512.4</v>
      </c>
      <c r="I56" s="352">
        <v>219512.4</v>
      </c>
      <c r="J56" s="352">
        <v>219512.4</v>
      </c>
    </row>
    <row r="57" spans="1:10" ht="12.75" customHeight="1">
      <c r="A57" s="354"/>
      <c r="B57" s="304" t="s">
        <v>248</v>
      </c>
      <c r="C57" s="355"/>
      <c r="D57" s="49"/>
      <c r="E57" s="168"/>
      <c r="F57" s="305"/>
      <c r="G57" s="49"/>
      <c r="H57" s="49"/>
      <c r="I57" s="305"/>
      <c r="J57" s="49"/>
    </row>
    <row r="58" spans="1:10" ht="35.25" customHeight="1">
      <c r="A58" s="354">
        <v>8192</v>
      </c>
      <c r="B58" s="308" t="s">
        <v>666</v>
      </c>
      <c r="C58" s="355"/>
      <c r="D58" s="65">
        <f>SUM(E58:F58)</f>
        <v>15262.4</v>
      </c>
      <c r="E58" s="168">
        <v>15262.4</v>
      </c>
      <c r="F58" s="301" t="s">
        <v>866</v>
      </c>
      <c r="G58" s="168">
        <v>15262.4</v>
      </c>
      <c r="H58" s="168">
        <v>15262.4</v>
      </c>
      <c r="I58" s="168">
        <v>15262.4</v>
      </c>
      <c r="J58" s="168">
        <v>15262.4</v>
      </c>
    </row>
    <row r="59" spans="1:10" ht="27.75" thickBot="1">
      <c r="A59" s="354">
        <v>8193</v>
      </c>
      <c r="B59" s="308" t="s">
        <v>667</v>
      </c>
      <c r="C59" s="355"/>
      <c r="D59" s="49">
        <f>D56-D58</f>
        <v>204250</v>
      </c>
      <c r="E59" s="49">
        <f>E56-E58</f>
        <v>204250</v>
      </c>
      <c r="F59" s="301" t="s">
        <v>797</v>
      </c>
      <c r="G59" s="49">
        <f>G56-G58</f>
        <v>204250</v>
      </c>
      <c r="H59" s="49">
        <f>H56-H58</f>
        <v>204250</v>
      </c>
      <c r="I59" s="49">
        <f>I56-I58</f>
        <v>204250</v>
      </c>
      <c r="J59" s="49">
        <f>J56-J58</f>
        <v>204250</v>
      </c>
    </row>
    <row r="60" spans="1:10" ht="27.75" thickBot="1">
      <c r="A60" s="354">
        <v>8194</v>
      </c>
      <c r="B60" s="356" t="s">
        <v>668</v>
      </c>
      <c r="C60" s="357">
        <v>9330</v>
      </c>
      <c r="D60" s="332">
        <f>D62+D63</f>
        <v>307542.4</v>
      </c>
      <c r="E60" s="332">
        <f>SUM(E62,E63)</f>
        <v>0</v>
      </c>
      <c r="F60" s="332">
        <f>F62+F63</f>
        <v>307542.4</v>
      </c>
      <c r="G60" s="332">
        <f>G62+G63</f>
        <v>307542.4</v>
      </c>
      <c r="H60" s="332">
        <f>H62+H63</f>
        <v>307542.4</v>
      </c>
      <c r="I60" s="332">
        <f>I62+I63</f>
        <v>307542.4</v>
      </c>
      <c r="J60" s="332">
        <f>J62+J63</f>
        <v>307542.4</v>
      </c>
    </row>
    <row r="61" spans="1:10" ht="12.75" customHeight="1">
      <c r="A61" s="354"/>
      <c r="B61" s="304" t="s">
        <v>248</v>
      </c>
      <c r="C61" s="357"/>
      <c r="D61" s="49"/>
      <c r="E61" s="303"/>
      <c r="F61" s="305"/>
      <c r="G61" s="49"/>
      <c r="H61" s="303"/>
      <c r="I61" s="305"/>
      <c r="J61" s="49"/>
    </row>
    <row r="62" spans="1:10" ht="27.75" thickBot="1">
      <c r="A62" s="354">
        <v>8195</v>
      </c>
      <c r="B62" s="308" t="s">
        <v>669</v>
      </c>
      <c r="C62" s="357"/>
      <c r="D62" s="54">
        <f>F62</f>
        <v>103292.4</v>
      </c>
      <c r="E62" s="303" t="s">
        <v>866</v>
      </c>
      <c r="F62" s="305">
        <v>103292.4</v>
      </c>
      <c r="G62" s="305">
        <v>103292.4</v>
      </c>
      <c r="H62" s="305">
        <v>103292.4</v>
      </c>
      <c r="I62" s="305">
        <v>103292.4</v>
      </c>
      <c r="J62" s="305">
        <v>103292.4</v>
      </c>
    </row>
    <row r="63" spans="1:10" ht="27.75" thickBot="1">
      <c r="A63" s="358">
        <v>8196</v>
      </c>
      <c r="B63" s="308" t="s">
        <v>670</v>
      </c>
      <c r="C63" s="357"/>
      <c r="D63" s="54">
        <f>SUM(D59)</f>
        <v>204250</v>
      </c>
      <c r="E63" s="303" t="s">
        <v>866</v>
      </c>
      <c r="F63" s="352">
        <v>204250</v>
      </c>
      <c r="G63" s="352">
        <v>204250</v>
      </c>
      <c r="H63" s="352">
        <v>204250</v>
      </c>
      <c r="I63" s="352">
        <v>204250</v>
      </c>
      <c r="J63" s="352">
        <v>204250</v>
      </c>
    </row>
    <row r="64" spans="1:10" ht="27.75" thickBot="1">
      <c r="A64" s="354">
        <v>8197</v>
      </c>
      <c r="B64" s="359" t="s">
        <v>671</v>
      </c>
      <c r="C64" s="360"/>
      <c r="D64" s="54" t="s">
        <v>797</v>
      </c>
      <c r="E64" s="361" t="s">
        <v>866</v>
      </c>
      <c r="F64" s="362" t="s">
        <v>797</v>
      </c>
      <c r="G64" s="54"/>
      <c r="H64" s="361"/>
      <c r="I64" s="362"/>
      <c r="J64" s="54"/>
    </row>
    <row r="65" spans="1:10" ht="41.25" thickBot="1">
      <c r="A65" s="354">
        <v>8198</v>
      </c>
      <c r="B65" s="363" t="s">
        <v>672</v>
      </c>
      <c r="C65" s="364"/>
      <c r="D65" s="54">
        <f>SUM(E65:F65)</f>
        <v>0</v>
      </c>
      <c r="E65" s="303" t="s">
        <v>797</v>
      </c>
      <c r="F65" s="305">
        <v>0</v>
      </c>
      <c r="G65" s="305">
        <v>0</v>
      </c>
      <c r="H65" s="305">
        <v>0</v>
      </c>
      <c r="I65" s="305">
        <v>0</v>
      </c>
      <c r="J65" s="305">
        <v>0</v>
      </c>
    </row>
    <row r="66" spans="1:10" ht="40.5">
      <c r="A66" s="354">
        <v>8199</v>
      </c>
      <c r="B66" s="365" t="s">
        <v>673</v>
      </c>
      <c r="C66" s="364"/>
      <c r="D66" s="300">
        <f>SUM(E66:F66)</f>
        <v>0</v>
      </c>
      <c r="E66" s="303"/>
      <c r="F66" s="305"/>
      <c r="G66" s="300"/>
      <c r="H66" s="303"/>
      <c r="I66" s="305"/>
      <c r="J66" s="300"/>
    </row>
    <row r="67" spans="1:10" ht="27">
      <c r="A67" s="354" t="s">
        <v>840</v>
      </c>
      <c r="B67" s="366" t="s">
        <v>674</v>
      </c>
      <c r="C67" s="364"/>
      <c r="D67" s="300">
        <f>SUM(E67:F67)</f>
        <v>0</v>
      </c>
      <c r="E67" s="361"/>
      <c r="F67" s="305"/>
      <c r="G67" s="300"/>
      <c r="H67" s="361"/>
      <c r="I67" s="305"/>
      <c r="J67" s="300"/>
    </row>
    <row r="68" spans="1:10" ht="30" customHeight="1">
      <c r="A68" s="297">
        <v>8200</v>
      </c>
      <c r="B68" s="294" t="s">
        <v>675</v>
      </c>
      <c r="C68" s="355"/>
      <c r="D68" s="49">
        <f>SUM(D70)</f>
        <v>0</v>
      </c>
      <c r="E68" s="49">
        <f aca="true" t="shared" si="8" ref="E68:J68">SUM(E70)</f>
        <v>0</v>
      </c>
      <c r="F68" s="49">
        <f t="shared" si="8"/>
        <v>0</v>
      </c>
      <c r="G68" s="49">
        <f t="shared" si="8"/>
        <v>0</v>
      </c>
      <c r="H68" s="49">
        <f t="shared" si="8"/>
        <v>0</v>
      </c>
      <c r="I68" s="49">
        <f t="shared" si="8"/>
        <v>0</v>
      </c>
      <c r="J68" s="49">
        <f t="shared" si="8"/>
        <v>0</v>
      </c>
    </row>
    <row r="69" spans="1:10" ht="12.75" customHeight="1">
      <c r="A69" s="297"/>
      <c r="B69" s="296" t="s">
        <v>142</v>
      </c>
      <c r="C69" s="355"/>
      <c r="D69" s="49"/>
      <c r="E69" s="168"/>
      <c r="F69" s="305"/>
      <c r="G69" s="49"/>
      <c r="H69" s="168"/>
      <c r="I69" s="305"/>
      <c r="J69" s="49"/>
    </row>
    <row r="70" spans="1:10" ht="27">
      <c r="A70" s="297">
        <v>8210</v>
      </c>
      <c r="B70" s="367" t="s">
        <v>676</v>
      </c>
      <c r="C70" s="355"/>
      <c r="D70" s="49">
        <f>SUM(D72,D76)</f>
        <v>0</v>
      </c>
      <c r="E70" s="49">
        <f aca="true" t="shared" si="9" ref="E70:J70">SUM(E72,E76)</f>
        <v>0</v>
      </c>
      <c r="F70" s="49">
        <f t="shared" si="9"/>
        <v>0</v>
      </c>
      <c r="G70" s="49">
        <f t="shared" si="9"/>
        <v>0</v>
      </c>
      <c r="H70" s="49">
        <f t="shared" si="9"/>
        <v>0</v>
      </c>
      <c r="I70" s="49">
        <f t="shared" si="9"/>
        <v>0</v>
      </c>
      <c r="J70" s="49">
        <f t="shared" si="9"/>
        <v>0</v>
      </c>
    </row>
    <row r="71" spans="1:10" ht="12.75" customHeight="1">
      <c r="A71" s="293"/>
      <c r="B71" s="308" t="s">
        <v>142</v>
      </c>
      <c r="C71" s="355"/>
      <c r="D71" s="49"/>
      <c r="E71" s="303"/>
      <c r="F71" s="305"/>
      <c r="G71" s="49"/>
      <c r="H71" s="303"/>
      <c r="I71" s="305"/>
      <c r="J71" s="49"/>
    </row>
    <row r="72" spans="1:10" ht="24" customHeight="1">
      <c r="A72" s="297">
        <v>8211</v>
      </c>
      <c r="B72" s="302" t="s">
        <v>677</v>
      </c>
      <c r="C72" s="355"/>
      <c r="D72" s="49">
        <f>SUM(D74:D75)</f>
        <v>0</v>
      </c>
      <c r="E72" s="303" t="s">
        <v>866</v>
      </c>
      <c r="F72" s="49">
        <f>SUM(F74:F75)</f>
        <v>0</v>
      </c>
      <c r="G72" s="49"/>
      <c r="H72" s="303"/>
      <c r="I72" s="49"/>
      <c r="J72" s="49"/>
    </row>
    <row r="73" spans="1:10" ht="12.75" customHeight="1">
      <c r="A73" s="297"/>
      <c r="B73" s="304" t="s">
        <v>248</v>
      </c>
      <c r="C73" s="355"/>
      <c r="D73" s="49"/>
      <c r="E73" s="303"/>
      <c r="F73" s="305"/>
      <c r="G73" s="49"/>
      <c r="H73" s="303"/>
      <c r="I73" s="305"/>
      <c r="J73" s="49"/>
    </row>
    <row r="74" spans="1:10" ht="13.5" customHeight="1" thickBot="1">
      <c r="A74" s="297">
        <v>8212</v>
      </c>
      <c r="B74" s="306" t="s">
        <v>640</v>
      </c>
      <c r="C74" s="319" t="s">
        <v>849</v>
      </c>
      <c r="D74" s="54">
        <f>SUM(E74:F74)</f>
        <v>0</v>
      </c>
      <c r="E74" s="303" t="s">
        <v>866</v>
      </c>
      <c r="F74" s="305"/>
      <c r="G74" s="54"/>
      <c r="H74" s="303"/>
      <c r="I74" s="305"/>
      <c r="J74" s="54"/>
    </row>
    <row r="75" spans="1:10" ht="13.5" customHeight="1" thickBot="1">
      <c r="A75" s="297">
        <v>8213</v>
      </c>
      <c r="B75" s="306" t="s">
        <v>641</v>
      </c>
      <c r="C75" s="319" t="s">
        <v>850</v>
      </c>
      <c r="D75" s="54">
        <f>SUM(E75:F75)</f>
        <v>0</v>
      </c>
      <c r="E75" s="303" t="s">
        <v>866</v>
      </c>
      <c r="F75" s="305"/>
      <c r="G75" s="54"/>
      <c r="H75" s="303"/>
      <c r="I75" s="305"/>
      <c r="J75" s="54"/>
    </row>
    <row r="76" spans="1:10" ht="27">
      <c r="A76" s="297">
        <v>8220</v>
      </c>
      <c r="B76" s="302" t="s">
        <v>678</v>
      </c>
      <c r="C76" s="355"/>
      <c r="D76" s="49">
        <f>SUM(D78,D82)</f>
        <v>0</v>
      </c>
      <c r="E76" s="49">
        <f aca="true" t="shared" si="10" ref="E76:J76">SUM(E78,E82)</f>
        <v>0</v>
      </c>
      <c r="F76" s="49">
        <f t="shared" si="10"/>
        <v>0</v>
      </c>
      <c r="G76" s="49">
        <f t="shared" si="10"/>
        <v>0</v>
      </c>
      <c r="H76" s="49">
        <f t="shared" si="10"/>
        <v>0</v>
      </c>
      <c r="I76" s="49">
        <f t="shared" si="10"/>
        <v>0</v>
      </c>
      <c r="J76" s="49">
        <f t="shared" si="10"/>
        <v>0</v>
      </c>
    </row>
    <row r="77" spans="1:10" ht="12.75" customHeight="1">
      <c r="A77" s="297"/>
      <c r="B77" s="304" t="s">
        <v>142</v>
      </c>
      <c r="C77" s="355"/>
      <c r="D77" s="49"/>
      <c r="E77" s="168"/>
      <c r="F77" s="305"/>
      <c r="G77" s="49"/>
      <c r="H77" s="168"/>
      <c r="I77" s="305"/>
      <c r="J77" s="49"/>
    </row>
    <row r="78" spans="1:10" ht="12.75" customHeight="1">
      <c r="A78" s="297">
        <v>8221</v>
      </c>
      <c r="B78" s="302" t="s">
        <v>679</v>
      </c>
      <c r="C78" s="355"/>
      <c r="D78" s="49">
        <f>SUM(D80:D81)</f>
        <v>0</v>
      </c>
      <c r="E78" s="303" t="s">
        <v>866</v>
      </c>
      <c r="F78" s="49">
        <f>SUM(F80:F81)</f>
        <v>0</v>
      </c>
      <c r="G78" s="49">
        <f>SUM(G80:G81)</f>
        <v>0</v>
      </c>
      <c r="H78" s="49">
        <f>SUM(H80:H81)</f>
        <v>0</v>
      </c>
      <c r="I78" s="49">
        <f>SUM(I80:I81)</f>
        <v>0</v>
      </c>
      <c r="J78" s="49">
        <f>SUM(J80:J81)</f>
        <v>0</v>
      </c>
    </row>
    <row r="79" spans="1:10" ht="12.75" customHeight="1">
      <c r="A79" s="297"/>
      <c r="B79" s="304" t="s">
        <v>521</v>
      </c>
      <c r="C79" s="355"/>
      <c r="D79" s="49"/>
      <c r="E79" s="303"/>
      <c r="F79" s="305"/>
      <c r="G79" s="49"/>
      <c r="H79" s="303"/>
      <c r="I79" s="305"/>
      <c r="J79" s="49"/>
    </row>
    <row r="80" spans="1:10" ht="13.5" customHeight="1" thickBot="1">
      <c r="A80" s="293">
        <v>8222</v>
      </c>
      <c r="B80" s="308" t="s">
        <v>680</v>
      </c>
      <c r="C80" s="319" t="s">
        <v>851</v>
      </c>
      <c r="D80" s="54">
        <f>SUM(E80:F80)</f>
        <v>0</v>
      </c>
      <c r="E80" s="303" t="s">
        <v>866</v>
      </c>
      <c r="F80" s="305"/>
      <c r="G80" s="54"/>
      <c r="H80" s="303"/>
      <c r="I80" s="305"/>
      <c r="J80" s="54"/>
    </row>
    <row r="81" spans="1:10" ht="13.5" customHeight="1" thickBot="1">
      <c r="A81" s="293">
        <v>8230</v>
      </c>
      <c r="B81" s="308" t="s">
        <v>681</v>
      </c>
      <c r="C81" s="319" t="s">
        <v>852</v>
      </c>
      <c r="D81" s="54">
        <f>SUM(E81:F81)</f>
        <v>0</v>
      </c>
      <c r="E81" s="303" t="s">
        <v>866</v>
      </c>
      <c r="F81" s="305"/>
      <c r="G81" s="54"/>
      <c r="H81" s="303"/>
      <c r="I81" s="305"/>
      <c r="J81" s="54"/>
    </row>
    <row r="82" spans="1:10" ht="12.75" customHeight="1">
      <c r="A82" s="293">
        <v>8240</v>
      </c>
      <c r="B82" s="302" t="s">
        <v>682</v>
      </c>
      <c r="C82" s="355"/>
      <c r="D82" s="49">
        <f>SUM(D84:D85)</f>
        <v>0</v>
      </c>
      <c r="E82" s="49">
        <f aca="true" t="shared" si="11" ref="E82:J82">SUM(E84:E85)</f>
        <v>0</v>
      </c>
      <c r="F82" s="49">
        <f t="shared" si="11"/>
        <v>0</v>
      </c>
      <c r="G82" s="49">
        <f t="shared" si="11"/>
        <v>0</v>
      </c>
      <c r="H82" s="49">
        <f t="shared" si="11"/>
        <v>0</v>
      </c>
      <c r="I82" s="49">
        <f t="shared" si="11"/>
        <v>0</v>
      </c>
      <c r="J82" s="49">
        <f t="shared" si="11"/>
        <v>0</v>
      </c>
    </row>
    <row r="83" spans="1:10" ht="12.75" customHeight="1">
      <c r="A83" s="297"/>
      <c r="B83" s="304" t="s">
        <v>521</v>
      </c>
      <c r="C83" s="355"/>
      <c r="D83" s="49"/>
      <c r="E83" s="168"/>
      <c r="F83" s="305"/>
      <c r="G83" s="49"/>
      <c r="H83" s="168"/>
      <c r="I83" s="305"/>
      <c r="J83" s="49"/>
    </row>
    <row r="84" spans="1:10" ht="13.5" customHeight="1" thickBot="1">
      <c r="A84" s="293">
        <v>8241</v>
      </c>
      <c r="B84" s="308" t="s">
        <v>683</v>
      </c>
      <c r="C84" s="319" t="s">
        <v>851</v>
      </c>
      <c r="D84" s="54">
        <f>SUM(E84:F84)</f>
        <v>0</v>
      </c>
      <c r="E84" s="168"/>
      <c r="F84" s="305" t="s">
        <v>797</v>
      </c>
      <c r="G84" s="54"/>
      <c r="H84" s="168"/>
      <c r="I84" s="305"/>
      <c r="J84" s="54"/>
    </row>
    <row r="85" spans="1:10" ht="13.5" customHeight="1" thickBot="1">
      <c r="A85" s="313">
        <v>8250</v>
      </c>
      <c r="B85" s="314" t="s">
        <v>684</v>
      </c>
      <c r="C85" s="368" t="s">
        <v>852</v>
      </c>
      <c r="D85" s="54">
        <f>SUM(E85:F85)</f>
        <v>0</v>
      </c>
      <c r="E85" s="341"/>
      <c r="F85" s="342" t="s">
        <v>797</v>
      </c>
      <c r="G85" s="54"/>
      <c r="H85" s="341"/>
      <c r="I85" s="342"/>
      <c r="J85" s="54"/>
    </row>
    <row r="86" spans="1:10" ht="13.5">
      <c r="A86" s="18"/>
      <c r="B86" s="18"/>
      <c r="C86" s="369"/>
      <c r="D86" s="18"/>
      <c r="E86" s="18"/>
      <c r="F86" s="18"/>
      <c r="G86" s="18"/>
      <c r="H86" s="18"/>
      <c r="I86" s="18"/>
      <c r="J86" s="18"/>
    </row>
    <row r="87" spans="1:10" s="247" customFormat="1" ht="41.25" customHeight="1">
      <c r="A87" s="575" t="s">
        <v>687</v>
      </c>
      <c r="B87" s="575"/>
      <c r="C87" s="575"/>
      <c r="D87" s="575"/>
      <c r="E87" s="575"/>
      <c r="F87" s="575"/>
      <c r="G87" s="575"/>
      <c r="H87" s="575"/>
      <c r="I87" s="575"/>
      <c r="J87" s="575"/>
    </row>
    <row r="88" spans="1:10" s="247" customFormat="1" ht="31.5" customHeight="1">
      <c r="A88" s="575" t="s">
        <v>688</v>
      </c>
      <c r="B88" s="575"/>
      <c r="C88" s="575"/>
      <c r="D88" s="575"/>
      <c r="E88" s="575"/>
      <c r="F88" s="575"/>
      <c r="G88" s="575"/>
      <c r="H88" s="575"/>
      <c r="I88" s="575"/>
      <c r="J88" s="575"/>
    </row>
    <row r="89" spans="1:10" s="247" customFormat="1" ht="33" customHeight="1">
      <c r="A89" s="575" t="s">
        <v>689</v>
      </c>
      <c r="B89" s="575"/>
      <c r="C89" s="575"/>
      <c r="D89" s="575"/>
      <c r="E89" s="575"/>
      <c r="F89" s="575"/>
      <c r="G89" s="575"/>
      <c r="H89" s="575"/>
      <c r="I89" s="575"/>
      <c r="J89" s="575"/>
    </row>
    <row r="90" spans="1:10" ht="30.75" customHeight="1">
      <c r="A90" s="575" t="s">
        <v>690</v>
      </c>
      <c r="B90" s="575"/>
      <c r="C90" s="575"/>
      <c r="D90" s="575"/>
      <c r="E90" s="575"/>
      <c r="F90" s="575"/>
      <c r="G90" s="575"/>
      <c r="H90" s="575"/>
      <c r="I90" s="575"/>
      <c r="J90" s="575"/>
    </row>
    <row r="91" ht="13.5">
      <c r="C91" s="270"/>
    </row>
    <row r="92" ht="13.5">
      <c r="C92" s="270"/>
    </row>
    <row r="93" ht="13.5">
      <c r="C93" s="270"/>
    </row>
    <row r="94" ht="13.5">
      <c r="C94" s="270"/>
    </row>
    <row r="95" ht="13.5">
      <c r="C95" s="270"/>
    </row>
    <row r="96" ht="13.5">
      <c r="C96" s="270"/>
    </row>
    <row r="97" ht="13.5">
      <c r="C97" s="270"/>
    </row>
    <row r="98" ht="13.5">
      <c r="C98" s="270"/>
    </row>
    <row r="99" ht="13.5">
      <c r="C99" s="270"/>
    </row>
    <row r="100" ht="13.5">
      <c r="C100" s="270"/>
    </row>
    <row r="101" ht="13.5">
      <c r="C101" s="270"/>
    </row>
    <row r="102" ht="13.5">
      <c r="C102" s="270"/>
    </row>
    <row r="103" ht="13.5">
      <c r="C103" s="270"/>
    </row>
    <row r="104" ht="13.5">
      <c r="C104" s="270"/>
    </row>
    <row r="105" ht="13.5">
      <c r="C105" s="270"/>
    </row>
    <row r="106" ht="13.5">
      <c r="C106" s="270"/>
    </row>
    <row r="107" ht="13.5">
      <c r="C107" s="270"/>
    </row>
    <row r="108" ht="13.5">
      <c r="C108" s="270"/>
    </row>
    <row r="109" ht="13.5">
      <c r="C109" s="270"/>
    </row>
    <row r="110" ht="13.5">
      <c r="C110" s="270"/>
    </row>
    <row r="111" ht="13.5">
      <c r="C111" s="270"/>
    </row>
    <row r="112" ht="13.5">
      <c r="C112" s="270"/>
    </row>
    <row r="113" ht="13.5">
      <c r="C113" s="270"/>
    </row>
    <row r="114" ht="13.5">
      <c r="C114" s="270"/>
    </row>
    <row r="115" ht="13.5">
      <c r="C115" s="270"/>
    </row>
    <row r="116" ht="13.5">
      <c r="C116" s="270"/>
    </row>
    <row r="117" ht="13.5">
      <c r="C117" s="270"/>
    </row>
    <row r="118" ht="13.5">
      <c r="C118" s="270"/>
    </row>
    <row r="119" ht="13.5">
      <c r="C119" s="270"/>
    </row>
    <row r="120" ht="13.5">
      <c r="C120" s="270"/>
    </row>
    <row r="121" ht="13.5">
      <c r="C121" s="270"/>
    </row>
    <row r="122" ht="13.5">
      <c r="C122" s="270"/>
    </row>
    <row r="123" ht="13.5">
      <c r="C123" s="270"/>
    </row>
    <row r="124" ht="13.5">
      <c r="C124" s="270"/>
    </row>
    <row r="125" ht="13.5">
      <c r="C125" s="270"/>
    </row>
    <row r="126" ht="13.5">
      <c r="C126" s="270"/>
    </row>
    <row r="127" ht="13.5">
      <c r="C127" s="270"/>
    </row>
    <row r="128" ht="13.5">
      <c r="C128" s="270"/>
    </row>
    <row r="129" ht="13.5">
      <c r="C129" s="270"/>
    </row>
    <row r="130" ht="13.5">
      <c r="C130" s="270"/>
    </row>
    <row r="131" ht="13.5">
      <c r="C131" s="270"/>
    </row>
    <row r="132" ht="13.5">
      <c r="C132" s="270"/>
    </row>
    <row r="133" ht="13.5">
      <c r="C133" s="270"/>
    </row>
    <row r="134" ht="13.5">
      <c r="C134" s="270"/>
    </row>
    <row r="135" ht="13.5">
      <c r="C135" s="270"/>
    </row>
    <row r="136" ht="13.5">
      <c r="C136" s="270"/>
    </row>
    <row r="137" ht="13.5">
      <c r="C137" s="270"/>
    </row>
    <row r="138" ht="13.5">
      <c r="C138" s="270"/>
    </row>
    <row r="139" ht="13.5">
      <c r="C139" s="270"/>
    </row>
    <row r="140" ht="13.5">
      <c r="C140" s="270"/>
    </row>
    <row r="141" ht="13.5">
      <c r="C141" s="270"/>
    </row>
    <row r="142" ht="13.5">
      <c r="C142" s="270"/>
    </row>
    <row r="143" ht="13.5">
      <c r="C143" s="270"/>
    </row>
    <row r="144" ht="13.5">
      <c r="C144" s="270"/>
    </row>
    <row r="145" ht="13.5">
      <c r="C145" s="270"/>
    </row>
    <row r="146" ht="13.5">
      <c r="C146" s="270"/>
    </row>
    <row r="147" ht="13.5">
      <c r="C147" s="270"/>
    </row>
    <row r="148" ht="13.5">
      <c r="C148" s="270"/>
    </row>
    <row r="149" ht="13.5">
      <c r="C149" s="270"/>
    </row>
    <row r="150" ht="13.5">
      <c r="C150" s="270"/>
    </row>
    <row r="151" ht="13.5">
      <c r="C151" s="270"/>
    </row>
    <row r="152" ht="13.5">
      <c r="C152" s="270"/>
    </row>
    <row r="153" ht="13.5">
      <c r="C153" s="270"/>
    </row>
    <row r="154" ht="13.5">
      <c r="C154" s="270"/>
    </row>
    <row r="155" ht="13.5">
      <c r="C155" s="270"/>
    </row>
    <row r="156" ht="13.5">
      <c r="C156" s="270"/>
    </row>
    <row r="157" ht="13.5">
      <c r="C157" s="270"/>
    </row>
    <row r="158" ht="13.5">
      <c r="C158" s="270"/>
    </row>
    <row r="159" ht="13.5">
      <c r="C159" s="270"/>
    </row>
    <row r="160" ht="13.5">
      <c r="C160" s="270"/>
    </row>
    <row r="161" ht="13.5">
      <c r="C161" s="270"/>
    </row>
    <row r="162" ht="13.5">
      <c r="C162" s="270"/>
    </row>
    <row r="163" ht="13.5">
      <c r="C163" s="270"/>
    </row>
    <row r="164" ht="13.5">
      <c r="C164" s="270"/>
    </row>
    <row r="165" ht="13.5">
      <c r="C165" s="270"/>
    </row>
    <row r="166" ht="13.5">
      <c r="C166" s="270"/>
    </row>
    <row r="167" ht="13.5">
      <c r="C167" s="270"/>
    </row>
    <row r="168" ht="13.5">
      <c r="C168" s="270"/>
    </row>
    <row r="169" ht="13.5">
      <c r="C169" s="270"/>
    </row>
    <row r="170" ht="13.5">
      <c r="C170" s="270"/>
    </row>
    <row r="171" ht="13.5">
      <c r="C171" s="270"/>
    </row>
    <row r="172" ht="13.5">
      <c r="C172" s="270"/>
    </row>
    <row r="173" ht="13.5">
      <c r="C173" s="270"/>
    </row>
    <row r="174" ht="13.5">
      <c r="C174" s="270"/>
    </row>
    <row r="175" ht="13.5">
      <c r="C175" s="270"/>
    </row>
    <row r="176" ht="13.5">
      <c r="C176" s="270"/>
    </row>
    <row r="177" ht="13.5">
      <c r="C177" s="270"/>
    </row>
    <row r="178" ht="13.5">
      <c r="C178" s="270"/>
    </row>
    <row r="179" ht="13.5">
      <c r="C179" s="270"/>
    </row>
    <row r="180" ht="13.5">
      <c r="C180" s="270"/>
    </row>
    <row r="181" ht="13.5">
      <c r="C181" s="270"/>
    </row>
    <row r="182" ht="13.5">
      <c r="C182" s="270"/>
    </row>
    <row r="183" ht="13.5">
      <c r="C183" s="270"/>
    </row>
    <row r="184" ht="13.5">
      <c r="C184" s="270"/>
    </row>
    <row r="185" ht="13.5">
      <c r="C185" s="270"/>
    </row>
    <row r="186" ht="13.5">
      <c r="C186" s="270"/>
    </row>
    <row r="187" ht="13.5">
      <c r="C187" s="270"/>
    </row>
    <row r="188" ht="13.5">
      <c r="C188" s="270"/>
    </row>
    <row r="189" ht="13.5">
      <c r="C189" s="270"/>
    </row>
    <row r="190" ht="13.5">
      <c r="C190" s="270"/>
    </row>
    <row r="191" ht="13.5">
      <c r="C191" s="270"/>
    </row>
    <row r="192" ht="13.5">
      <c r="C192" s="270"/>
    </row>
    <row r="193" ht="13.5">
      <c r="C193" s="270"/>
    </row>
    <row r="194" ht="13.5">
      <c r="C194" s="270"/>
    </row>
    <row r="195" ht="13.5">
      <c r="C195" s="270"/>
    </row>
    <row r="196" ht="13.5">
      <c r="C196" s="270"/>
    </row>
    <row r="197" ht="13.5">
      <c r="C197" s="270"/>
    </row>
    <row r="198" ht="13.5">
      <c r="C198" s="270"/>
    </row>
    <row r="199" ht="13.5">
      <c r="C199" s="270"/>
    </row>
    <row r="200" ht="13.5">
      <c r="C200" s="270"/>
    </row>
    <row r="201" ht="13.5">
      <c r="C201" s="270"/>
    </row>
    <row r="202" ht="13.5">
      <c r="C202" s="270"/>
    </row>
    <row r="203" ht="13.5">
      <c r="C203" s="270"/>
    </row>
    <row r="204" ht="13.5">
      <c r="C204" s="270"/>
    </row>
    <row r="205" ht="13.5">
      <c r="C205" s="270"/>
    </row>
    <row r="206" ht="13.5">
      <c r="C206" s="270"/>
    </row>
    <row r="207" ht="13.5">
      <c r="C207" s="270"/>
    </row>
    <row r="208" ht="13.5">
      <c r="C208" s="270"/>
    </row>
    <row r="209" ht="13.5">
      <c r="C209" s="270"/>
    </row>
    <row r="210" ht="13.5">
      <c r="C210" s="270"/>
    </row>
    <row r="211" ht="13.5">
      <c r="C211" s="270"/>
    </row>
    <row r="212" ht="13.5">
      <c r="C212" s="270"/>
    </row>
    <row r="213" ht="13.5">
      <c r="C213" s="270"/>
    </row>
    <row r="214" ht="13.5">
      <c r="C214" s="270"/>
    </row>
    <row r="215" ht="13.5">
      <c r="C215" s="270"/>
    </row>
    <row r="216" ht="13.5">
      <c r="C216" s="270"/>
    </row>
    <row r="217" ht="13.5">
      <c r="C217" s="270"/>
    </row>
    <row r="218" ht="13.5">
      <c r="C218" s="270"/>
    </row>
    <row r="219" ht="13.5">
      <c r="C219" s="270"/>
    </row>
    <row r="220" ht="13.5">
      <c r="C220" s="270"/>
    </row>
    <row r="221" ht="13.5">
      <c r="C221" s="270"/>
    </row>
    <row r="222" ht="13.5">
      <c r="C222" s="270"/>
    </row>
    <row r="223" ht="13.5">
      <c r="C223" s="270"/>
    </row>
    <row r="224" ht="13.5">
      <c r="C224" s="270"/>
    </row>
    <row r="225" ht="13.5">
      <c r="C225" s="270"/>
    </row>
    <row r="226" ht="13.5">
      <c r="C226" s="270"/>
    </row>
    <row r="227" ht="13.5">
      <c r="C227" s="270"/>
    </row>
    <row r="228" ht="13.5">
      <c r="C228" s="270"/>
    </row>
    <row r="229" ht="13.5">
      <c r="C229" s="270"/>
    </row>
    <row r="230" ht="13.5">
      <c r="C230" s="270"/>
    </row>
    <row r="231" ht="13.5">
      <c r="C231" s="270"/>
    </row>
    <row r="232" ht="13.5">
      <c r="C232" s="270"/>
    </row>
    <row r="233" ht="13.5">
      <c r="C233" s="270"/>
    </row>
    <row r="234" ht="13.5">
      <c r="C234" s="270"/>
    </row>
    <row r="235" ht="13.5">
      <c r="C235" s="270"/>
    </row>
    <row r="236" ht="13.5">
      <c r="C236" s="270"/>
    </row>
    <row r="237" ht="13.5">
      <c r="C237" s="270"/>
    </row>
    <row r="238" ht="13.5">
      <c r="C238" s="270"/>
    </row>
    <row r="239" ht="13.5">
      <c r="C239" s="270"/>
    </row>
    <row r="240" ht="13.5">
      <c r="C240" s="270"/>
    </row>
    <row r="241" ht="13.5">
      <c r="C241" s="270"/>
    </row>
    <row r="242" ht="13.5">
      <c r="C242" s="270"/>
    </row>
    <row r="243" ht="13.5">
      <c r="C243" s="270"/>
    </row>
    <row r="244" ht="13.5">
      <c r="C244" s="270"/>
    </row>
    <row r="245" ht="13.5">
      <c r="C245" s="270"/>
    </row>
    <row r="246" ht="13.5">
      <c r="C246" s="270"/>
    </row>
    <row r="247" ht="13.5">
      <c r="C247" s="270"/>
    </row>
    <row r="248" ht="13.5">
      <c r="C248" s="270"/>
    </row>
    <row r="249" ht="13.5">
      <c r="C249" s="270"/>
    </row>
    <row r="250" ht="13.5">
      <c r="C250" s="270"/>
    </row>
    <row r="251" ht="13.5">
      <c r="C251" s="270"/>
    </row>
    <row r="252" ht="13.5">
      <c r="C252" s="270"/>
    </row>
    <row r="253" ht="13.5">
      <c r="C253" s="270"/>
    </row>
    <row r="254" ht="13.5">
      <c r="C254" s="270"/>
    </row>
    <row r="255" ht="13.5">
      <c r="C255" s="270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E66:F67 H66:I66 I67 F80:F81 D69:J69 D71:J71 D73:J73 E84:E85 F74:F75 I74:I75 D77:J77 D79:J79 D83:J83 H84:H85 I80:I81" name="Range5"/>
    <protectedRange sqref="I47:I49 D34:J34 I31:I32 F31:F32 D36:J36 D47 E37:E38 H37:H38 D40:J40 F47:F49 E41:E42 H41:H42 D44:J44 D46:J46 D30:J30" name="Range3"/>
    <protectedRange sqref="D18:J18 G26:J28 F19:F20 I19:I20 D22:J22 D16:J16 D12:J12 F27:F28 D14:J14 D24:J24 D26:F26" name="Range2"/>
    <protectedRange sqref="D55:J55 H52:I53 E52:F53 F62:F65 D61:J61 E56:E58 D57:J57 G65:J65 D51:J51 G62:J63 G58:J58 G56:J56" name="Range4"/>
    <protectedRange sqref="H67" name="Range6"/>
    <protectedRange sqref="H67" name="Range8"/>
    <protectedRange sqref="I52" name="Range16"/>
    <protectedRange sqref="I64" name="Range18"/>
    <protectedRange sqref="F52" name="Range20"/>
    <protectedRange sqref="F47" name="Range22"/>
  </protectedRanges>
  <mergeCells count="15">
    <mergeCell ref="H1:J1"/>
    <mergeCell ref="D2:E2"/>
    <mergeCell ref="B4:J4"/>
    <mergeCell ref="C5:G5"/>
    <mergeCell ref="A90:J90"/>
    <mergeCell ref="D7:F7"/>
    <mergeCell ref="A87:J87"/>
    <mergeCell ref="A88:J88"/>
    <mergeCell ref="A89:J89"/>
    <mergeCell ref="E6:F6"/>
    <mergeCell ref="D8:D9"/>
    <mergeCell ref="G8:J8"/>
    <mergeCell ref="A7:A9"/>
    <mergeCell ref="B7:C8"/>
    <mergeCell ref="G7:J7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K448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7.28125" style="240" customWidth="1"/>
    <col min="2" max="2" width="4.7109375" style="242" customWidth="1"/>
    <col min="3" max="3" width="4.421875" style="243" customWidth="1"/>
    <col min="4" max="4" width="6.140625" style="244" customWidth="1"/>
    <col min="5" max="5" width="39.28125" style="241" customWidth="1"/>
    <col min="6" max="6" width="15.421875" style="223" customWidth="1"/>
    <col min="7" max="7" width="17.140625" style="223" customWidth="1"/>
    <col min="8" max="8" width="16.7109375" style="223" customWidth="1"/>
    <col min="9" max="9" width="15.421875" style="223" customWidth="1"/>
    <col min="10" max="10" width="16.00390625" style="223" customWidth="1"/>
    <col min="11" max="11" width="18.140625" style="223" customWidth="1"/>
    <col min="12" max="12" width="18.28125" style="223" customWidth="1"/>
    <col min="13" max="16384" width="9.140625" style="225" customWidth="1"/>
  </cols>
  <sheetData>
    <row r="1" spans="1:13" s="18" customFormat="1" ht="171.75" customHeight="1">
      <c r="A1" s="588" t="s">
        <v>79</v>
      </c>
      <c r="B1" s="588"/>
      <c r="C1" s="588"/>
      <c r="D1" s="588"/>
      <c r="E1" s="588"/>
      <c r="F1" s="588"/>
      <c r="G1" s="588"/>
      <c r="H1" s="588"/>
      <c r="I1" s="588"/>
      <c r="J1" s="471"/>
      <c r="K1" s="527" t="s">
        <v>892</v>
      </c>
      <c r="L1" s="527"/>
      <c r="M1" s="509"/>
    </row>
    <row r="2" spans="1:12" s="18" customFormat="1" ht="24" customHeight="1">
      <c r="A2" s="149"/>
      <c r="B2" s="149"/>
      <c r="C2" s="149"/>
      <c r="D2" s="149"/>
      <c r="E2" s="584" t="s">
        <v>243</v>
      </c>
      <c r="F2" s="584"/>
      <c r="G2" s="584"/>
      <c r="H2" s="584"/>
      <c r="I2" s="584"/>
      <c r="J2" s="584"/>
      <c r="K2" s="584"/>
      <c r="L2" s="219"/>
    </row>
    <row r="3" spans="1:12" s="18" customFormat="1" ht="21" customHeight="1">
      <c r="A3" s="43"/>
      <c r="B3" s="43"/>
      <c r="C3" s="43"/>
      <c r="D3" s="43"/>
      <c r="E3" s="589" t="s">
        <v>80</v>
      </c>
      <c r="F3" s="589"/>
      <c r="G3" s="589"/>
      <c r="H3" s="589"/>
      <c r="I3" s="589"/>
      <c r="J3" s="589"/>
      <c r="K3" s="589"/>
      <c r="L3" s="219"/>
    </row>
    <row r="4" spans="1:12" ht="15.75" customHeight="1" thickBot="1">
      <c r="A4" s="44"/>
      <c r="B4" s="221"/>
      <c r="C4" s="220"/>
      <c r="D4" s="220"/>
      <c r="E4" s="222"/>
      <c r="G4" s="223" t="s">
        <v>432</v>
      </c>
      <c r="L4" s="224"/>
    </row>
    <row r="5" spans="1:12" ht="28.5" customHeight="1">
      <c r="A5" s="585" t="s">
        <v>437</v>
      </c>
      <c r="B5" s="590" t="s">
        <v>629</v>
      </c>
      <c r="C5" s="576" t="s">
        <v>439</v>
      </c>
      <c r="D5" s="576" t="s">
        <v>440</v>
      </c>
      <c r="E5" s="579" t="s">
        <v>149</v>
      </c>
      <c r="F5" s="581" t="s">
        <v>139</v>
      </c>
      <c r="G5" s="582"/>
      <c r="H5" s="583"/>
      <c r="I5" s="581" t="s">
        <v>153</v>
      </c>
      <c r="J5" s="582"/>
      <c r="K5" s="582"/>
      <c r="L5" s="583"/>
    </row>
    <row r="6" spans="1:12" s="227" customFormat="1" ht="26.25" customHeight="1">
      <c r="A6" s="586"/>
      <c r="B6" s="591"/>
      <c r="C6" s="577"/>
      <c r="D6" s="577"/>
      <c r="E6" s="580"/>
      <c r="F6" s="226" t="s">
        <v>433</v>
      </c>
      <c r="G6" s="385" t="s">
        <v>81</v>
      </c>
      <c r="H6" s="386"/>
      <c r="I6" s="581" t="s">
        <v>154</v>
      </c>
      <c r="J6" s="582"/>
      <c r="K6" s="582"/>
      <c r="L6" s="583"/>
    </row>
    <row r="7" spans="1:12" s="229" customFormat="1" ht="42.75" customHeight="1" thickBot="1">
      <c r="A7" s="587"/>
      <c r="B7" s="592"/>
      <c r="C7" s="578"/>
      <c r="D7" s="578"/>
      <c r="E7" s="387"/>
      <c r="F7" s="46" t="s">
        <v>630</v>
      </c>
      <c r="G7" s="228" t="s">
        <v>435</v>
      </c>
      <c r="H7" s="388" t="s">
        <v>436</v>
      </c>
      <c r="I7" s="10">
        <v>1</v>
      </c>
      <c r="J7" s="10">
        <v>2</v>
      </c>
      <c r="K7" s="10">
        <v>3</v>
      </c>
      <c r="L7" s="10">
        <v>4</v>
      </c>
    </row>
    <row r="8" spans="1:12" s="234" customFormat="1" ht="18" thickBot="1">
      <c r="A8" s="230">
        <v>1</v>
      </c>
      <c r="B8" s="231">
        <v>2</v>
      </c>
      <c r="C8" s="231">
        <v>3</v>
      </c>
      <c r="D8" s="232">
        <v>4</v>
      </c>
      <c r="E8" s="389" t="s">
        <v>150</v>
      </c>
      <c r="F8" s="233">
        <v>6</v>
      </c>
      <c r="G8" s="390">
        <v>7</v>
      </c>
      <c r="H8" s="391">
        <v>8</v>
      </c>
      <c r="I8" s="391">
        <v>9</v>
      </c>
      <c r="J8" s="391">
        <v>10</v>
      </c>
      <c r="K8" s="391">
        <v>11</v>
      </c>
      <c r="L8" s="391">
        <v>12</v>
      </c>
    </row>
    <row r="9" spans="1:12" s="235" customFormat="1" ht="71.25" customHeight="1" thickBot="1">
      <c r="A9" s="392">
        <v>2000</v>
      </c>
      <c r="B9" s="393" t="s">
        <v>796</v>
      </c>
      <c r="C9" s="394" t="s">
        <v>797</v>
      </c>
      <c r="D9" s="395" t="s">
        <v>797</v>
      </c>
      <c r="E9" s="396" t="s">
        <v>151</v>
      </c>
      <c r="F9" s="398">
        <f>F10+F94+F113+F139+F209+F236+F70+F305+F342+F408+F444</f>
        <v>3990483.1</v>
      </c>
      <c r="G9" s="398">
        <f>G10+G94+G113+G139+G209+G236+G70+G305+G342+G408+G444</f>
        <v>2658910.6999999997</v>
      </c>
      <c r="H9" s="398">
        <f>H10+H94+H113+H139+H209+H236+H70+H305+H342+H408+H444</f>
        <v>1731572.4</v>
      </c>
      <c r="I9" s="397">
        <f>I10+I94+I113+I139+I209+I236+I276+I305+I342+I408+I444</f>
        <v>1622896.7</v>
      </c>
      <c r="J9" s="397">
        <f>J10+J94+J113+J139+J209+J236+J276+J305+J342+J408+J444</f>
        <v>2416677.5000000005</v>
      </c>
      <c r="K9" s="397">
        <f>K10+K94+K113+K139+K209+K236+K276+K305+K342+K408+K444</f>
        <v>3204453.3</v>
      </c>
      <c r="L9" s="397">
        <f>L10+L94+L113+L139+L209+L236+L276+L305+L342+L408+L444</f>
        <v>3990483.1</v>
      </c>
    </row>
    <row r="10" spans="1:12" s="236" customFormat="1" ht="63" customHeight="1">
      <c r="A10" s="399">
        <v>2100</v>
      </c>
      <c r="B10" s="400" t="s">
        <v>882</v>
      </c>
      <c r="C10" s="401" t="s">
        <v>861</v>
      </c>
      <c r="D10" s="402" t="s">
        <v>861</v>
      </c>
      <c r="E10" s="403" t="s">
        <v>152</v>
      </c>
      <c r="F10" s="398">
        <f>SUM(F12,F41,F45,F52,F55,F58,F83,F86)</f>
        <v>1111304.3000000003</v>
      </c>
      <c r="G10" s="398">
        <f>SUM(G12,G41,G45,G52,G55,G58,G83,G86)</f>
        <v>857730.6000000001</v>
      </c>
      <c r="H10" s="398">
        <f>H12+H41+H45+H52+H55+H58+H83+H86</f>
        <v>253573.7</v>
      </c>
      <c r="I10" s="398">
        <f>SUM(I12,I41,I45,I52,I55,I58,I83,I86)</f>
        <v>425015.69999999995</v>
      </c>
      <c r="J10" s="398">
        <f>SUM(J12,J41,J45,J52,J55,J58,J83,J86)</f>
        <v>645394.3</v>
      </c>
      <c r="K10" s="398">
        <f>SUM(K12,K41,K45,K52,K55,K58,K83,K86)</f>
        <v>887477.1</v>
      </c>
      <c r="L10" s="398">
        <f>SUM(L12,L41,L45,L52,L55,L58,L83,L86)</f>
        <v>1111304.3000000003</v>
      </c>
    </row>
    <row r="11" spans="1:12" ht="13.5" customHeight="1">
      <c r="A11" s="399"/>
      <c r="B11" s="400"/>
      <c r="C11" s="401"/>
      <c r="D11" s="402"/>
      <c r="E11" s="404" t="s">
        <v>142</v>
      </c>
      <c r="F11" s="67"/>
      <c r="G11" s="405"/>
      <c r="H11" s="34"/>
      <c r="I11" s="398">
        <f>+F11*25%</f>
        <v>0</v>
      </c>
      <c r="J11" s="398">
        <f>+F11*50%</f>
        <v>0</v>
      </c>
      <c r="K11" s="398">
        <f>+F11*75%</f>
        <v>0</v>
      </c>
      <c r="L11" s="398">
        <f>+F11*100%</f>
        <v>0</v>
      </c>
    </row>
    <row r="12" spans="1:12" s="237" customFormat="1" ht="60" customHeight="1">
      <c r="A12" s="406">
        <v>2110</v>
      </c>
      <c r="B12" s="400" t="s">
        <v>882</v>
      </c>
      <c r="C12" s="407" t="s">
        <v>862</v>
      </c>
      <c r="D12" s="408" t="s">
        <v>861</v>
      </c>
      <c r="E12" s="404" t="s">
        <v>247</v>
      </c>
      <c r="F12" s="67">
        <f aca="true" t="shared" si="0" ref="F12:L12">SUM(F14)</f>
        <v>687850.4000000001</v>
      </c>
      <c r="G12" s="405">
        <f t="shared" si="0"/>
        <v>684350.4000000001</v>
      </c>
      <c r="H12" s="34">
        <f t="shared" si="0"/>
        <v>3500</v>
      </c>
      <c r="I12" s="67">
        <f t="shared" si="0"/>
        <v>182467.9</v>
      </c>
      <c r="J12" s="67">
        <f t="shared" si="0"/>
        <v>343540</v>
      </c>
      <c r="K12" s="67">
        <f t="shared" si="0"/>
        <v>515675</v>
      </c>
      <c r="L12" s="67">
        <f t="shared" si="0"/>
        <v>687850.4000000001</v>
      </c>
    </row>
    <row r="13" spans="1:12" s="237" customFormat="1" ht="12" customHeight="1">
      <c r="A13" s="406"/>
      <c r="B13" s="400"/>
      <c r="C13" s="407"/>
      <c r="D13" s="408"/>
      <c r="E13" s="404" t="s">
        <v>248</v>
      </c>
      <c r="F13" s="67"/>
      <c r="G13" s="405"/>
      <c r="H13" s="34"/>
      <c r="I13" s="398">
        <f>+F13*25%</f>
        <v>0</v>
      </c>
      <c r="J13" s="398">
        <f>+F13*50%</f>
        <v>0</v>
      </c>
      <c r="K13" s="398">
        <f>+F13*75%</f>
        <v>0</v>
      </c>
      <c r="L13" s="398">
        <f>+F13*100%</f>
        <v>0</v>
      </c>
    </row>
    <row r="14" spans="1:12" ht="43.5" customHeight="1">
      <c r="A14" s="409">
        <v>2111</v>
      </c>
      <c r="B14" s="410" t="s">
        <v>882</v>
      </c>
      <c r="C14" s="411" t="s">
        <v>862</v>
      </c>
      <c r="D14" s="412" t="s">
        <v>862</v>
      </c>
      <c r="E14" s="413" t="s">
        <v>249</v>
      </c>
      <c r="F14" s="35">
        <f>SUM(G14:H14)</f>
        <v>687850.4000000001</v>
      </c>
      <c r="G14" s="414">
        <f>G15+G16+G17+G18+G19+G20+G21+G22+G23+G24+G25+G26+G27+G28+G29+G30+G31+G32+G33+G34+G35+G36+G37</f>
        <v>684350.4000000001</v>
      </c>
      <c r="H14" s="34">
        <f>H15+H16+H18+H19+H20+H21+H22+H24+H25+H26+H27+H28+H29+H30+H31+H32+H33+H34+H35+H36+H37+H38</f>
        <v>3500</v>
      </c>
      <c r="I14" s="414">
        <f>I15+I16+I17+I18+I19+I20+I21+I22+I23+I24+I25+I26+I27+I28+I29+I30+I31+I32+I33+I34+I35+I36+I37+I38</f>
        <v>182467.9</v>
      </c>
      <c r="J14" s="414">
        <f>J15+J16+J17+J18+J19+J20+J21+J22+J23+J24+J25+J26+J27+J28+J29+J30+J31+J32+J33+J34+J35+J36+J37+J38</f>
        <v>343540</v>
      </c>
      <c r="K14" s="414">
        <f>K15+K16+K17+K18+K19+K20+K21+K22+K23+K24+K25+K26+K27+K28+K29+K30+K31+K32+K33+K34+K35+K36+K37+K38</f>
        <v>515675</v>
      </c>
      <c r="L14" s="414">
        <f>L15+L16+L17+L18+L19+L20+L21+L22+L23+L24+L25+L26+L27+L28+L29+L30+L31+L32+L33+L34+L35+L36+L37+L38</f>
        <v>687850.4000000001</v>
      </c>
    </row>
    <row r="15" spans="1:12" ht="35.25" customHeight="1">
      <c r="A15" s="51"/>
      <c r="B15" s="407"/>
      <c r="C15" s="407"/>
      <c r="D15" s="14"/>
      <c r="E15" s="415" t="s">
        <v>155</v>
      </c>
      <c r="F15" s="67">
        <f>SUM(G15:H15)</f>
        <v>549000</v>
      </c>
      <c r="G15" s="405">
        <v>549000</v>
      </c>
      <c r="H15" s="34"/>
      <c r="I15" s="398">
        <v>134412.7</v>
      </c>
      <c r="J15" s="398">
        <v>264290</v>
      </c>
      <c r="K15" s="398">
        <v>411950</v>
      </c>
      <c r="L15" s="398">
        <v>549000</v>
      </c>
    </row>
    <row r="16" spans="1:12" ht="48" customHeight="1">
      <c r="A16" s="51"/>
      <c r="B16" s="407"/>
      <c r="C16" s="407"/>
      <c r="D16" s="14"/>
      <c r="E16" s="415" t="s">
        <v>156</v>
      </c>
      <c r="F16" s="67">
        <f aca="true" t="shared" si="1" ref="F16:F38">SUM(G16:H16)</f>
        <v>8000</v>
      </c>
      <c r="G16" s="405">
        <v>8000</v>
      </c>
      <c r="H16" s="34"/>
      <c r="I16" s="398">
        <v>2000</v>
      </c>
      <c r="J16" s="398">
        <v>4000</v>
      </c>
      <c r="K16" s="398">
        <v>6000</v>
      </c>
      <c r="L16" s="398">
        <v>8000</v>
      </c>
    </row>
    <row r="17" spans="1:12" ht="39" customHeight="1">
      <c r="A17" s="51"/>
      <c r="B17" s="407"/>
      <c r="C17" s="407"/>
      <c r="D17" s="14"/>
      <c r="E17" s="415" t="s">
        <v>157</v>
      </c>
      <c r="F17" s="67">
        <f t="shared" si="1"/>
        <v>2000</v>
      </c>
      <c r="G17" s="405">
        <v>2000</v>
      </c>
      <c r="H17" s="34"/>
      <c r="I17" s="398">
        <v>500</v>
      </c>
      <c r="J17" s="398">
        <v>1000</v>
      </c>
      <c r="K17" s="398">
        <v>1500</v>
      </c>
      <c r="L17" s="398">
        <v>2000</v>
      </c>
    </row>
    <row r="18" spans="1:12" ht="30" customHeight="1">
      <c r="A18" s="51"/>
      <c r="B18" s="407"/>
      <c r="C18" s="407"/>
      <c r="D18" s="14"/>
      <c r="E18" s="416" t="s">
        <v>158</v>
      </c>
      <c r="F18" s="67">
        <f t="shared" si="1"/>
        <v>40665.4</v>
      </c>
      <c r="G18" s="405">
        <v>40665.4</v>
      </c>
      <c r="H18" s="34"/>
      <c r="I18" s="398">
        <v>17665.2</v>
      </c>
      <c r="J18" s="398">
        <v>22000</v>
      </c>
      <c r="K18" s="398">
        <v>27000</v>
      </c>
      <c r="L18" s="398">
        <v>40665.4</v>
      </c>
    </row>
    <row r="19" spans="1:12" ht="30" customHeight="1">
      <c r="A19" s="51"/>
      <c r="B19" s="407"/>
      <c r="C19" s="407"/>
      <c r="D19" s="14"/>
      <c r="E19" s="416" t="s">
        <v>159</v>
      </c>
      <c r="F19" s="67">
        <f t="shared" si="1"/>
        <v>2865.8</v>
      </c>
      <c r="G19" s="405">
        <v>2865.8</v>
      </c>
      <c r="H19" s="34"/>
      <c r="I19" s="398">
        <v>1365.8</v>
      </c>
      <c r="J19" s="398">
        <v>1000</v>
      </c>
      <c r="K19" s="398">
        <v>1500</v>
      </c>
      <c r="L19" s="398">
        <v>2865.8</v>
      </c>
    </row>
    <row r="20" spans="1:12" ht="30" customHeight="1">
      <c r="A20" s="51"/>
      <c r="B20" s="407"/>
      <c r="C20" s="407"/>
      <c r="D20" s="14"/>
      <c r="E20" s="416" t="s">
        <v>160</v>
      </c>
      <c r="F20" s="67">
        <f t="shared" si="1"/>
        <v>3106</v>
      </c>
      <c r="G20" s="405">
        <v>3106</v>
      </c>
      <c r="H20" s="34"/>
      <c r="I20" s="398">
        <v>856</v>
      </c>
      <c r="J20" s="398">
        <v>1500</v>
      </c>
      <c r="K20" s="398">
        <v>2250</v>
      </c>
      <c r="L20" s="398">
        <v>3106</v>
      </c>
    </row>
    <row r="21" spans="1:12" ht="30" customHeight="1">
      <c r="A21" s="51"/>
      <c r="B21" s="407"/>
      <c r="C21" s="407"/>
      <c r="D21" s="14"/>
      <c r="E21" s="416" t="s">
        <v>161</v>
      </c>
      <c r="F21" s="67">
        <f t="shared" si="1"/>
        <v>3000</v>
      </c>
      <c r="G21" s="405">
        <v>3000</v>
      </c>
      <c r="H21" s="34"/>
      <c r="I21" s="398">
        <f>+F21*25%</f>
        <v>750</v>
      </c>
      <c r="J21" s="398">
        <v>1500</v>
      </c>
      <c r="K21" s="398">
        <v>2250</v>
      </c>
      <c r="L21" s="398">
        <v>3000</v>
      </c>
    </row>
    <row r="22" spans="1:12" ht="30" customHeight="1">
      <c r="A22" s="51"/>
      <c r="B22" s="407"/>
      <c r="C22" s="407"/>
      <c r="D22" s="14"/>
      <c r="E22" s="416" t="s">
        <v>162</v>
      </c>
      <c r="F22" s="67">
        <f t="shared" si="1"/>
        <v>2000</v>
      </c>
      <c r="G22" s="405">
        <v>2000</v>
      </c>
      <c r="H22" s="34"/>
      <c r="I22" s="398">
        <f>+F22*25%</f>
        <v>500</v>
      </c>
      <c r="J22" s="398">
        <v>1000</v>
      </c>
      <c r="K22" s="398">
        <v>1500</v>
      </c>
      <c r="L22" s="398">
        <v>2000</v>
      </c>
    </row>
    <row r="23" spans="1:12" ht="48" customHeight="1">
      <c r="A23" s="417"/>
      <c r="B23" s="407"/>
      <c r="C23" s="407"/>
      <c r="D23" s="14"/>
      <c r="E23" s="416" t="s">
        <v>163</v>
      </c>
      <c r="F23" s="67">
        <f t="shared" si="1"/>
        <v>0</v>
      </c>
      <c r="G23" s="405">
        <v>0</v>
      </c>
      <c r="H23" s="34">
        <v>0</v>
      </c>
      <c r="I23" s="398">
        <v>0</v>
      </c>
      <c r="J23" s="398">
        <v>0</v>
      </c>
      <c r="K23" s="398">
        <v>0</v>
      </c>
      <c r="L23" s="398">
        <v>0</v>
      </c>
    </row>
    <row r="24" spans="1:12" ht="30" customHeight="1">
      <c r="A24" s="466"/>
      <c r="B24" s="407"/>
      <c r="C24" s="407"/>
      <c r="D24" s="14"/>
      <c r="E24" s="416" t="s">
        <v>164</v>
      </c>
      <c r="F24" s="67">
        <f t="shared" si="1"/>
        <v>2016</v>
      </c>
      <c r="G24" s="405">
        <v>2016</v>
      </c>
      <c r="H24" s="34"/>
      <c r="I24" s="398">
        <v>516</v>
      </c>
      <c r="J24" s="398">
        <v>1000</v>
      </c>
      <c r="K24" s="398">
        <v>1500</v>
      </c>
      <c r="L24" s="398">
        <v>2016</v>
      </c>
    </row>
    <row r="25" spans="1:12" ht="30" customHeight="1">
      <c r="A25" s="466"/>
      <c r="B25" s="407"/>
      <c r="C25" s="407"/>
      <c r="D25" s="14"/>
      <c r="E25" s="416" t="s">
        <v>165</v>
      </c>
      <c r="F25" s="67">
        <f t="shared" si="1"/>
        <v>500</v>
      </c>
      <c r="G25" s="405">
        <v>500</v>
      </c>
      <c r="H25" s="34"/>
      <c r="I25" s="398">
        <v>130</v>
      </c>
      <c r="J25" s="398">
        <v>250</v>
      </c>
      <c r="K25" s="398">
        <v>375</v>
      </c>
      <c r="L25" s="398">
        <v>500</v>
      </c>
    </row>
    <row r="26" spans="1:12" ht="30" customHeight="1">
      <c r="A26" s="466"/>
      <c r="B26" s="407"/>
      <c r="C26" s="407"/>
      <c r="D26" s="14"/>
      <c r="E26" s="416" t="s">
        <v>166</v>
      </c>
      <c r="F26" s="67">
        <f t="shared" si="1"/>
        <v>2500</v>
      </c>
      <c r="G26" s="405">
        <v>2500</v>
      </c>
      <c r="H26" s="34"/>
      <c r="I26" s="398">
        <v>350</v>
      </c>
      <c r="J26" s="398">
        <v>1250</v>
      </c>
      <c r="K26" s="398">
        <v>1875</v>
      </c>
      <c r="L26" s="398">
        <v>2500</v>
      </c>
    </row>
    <row r="27" spans="1:12" ht="30" customHeight="1">
      <c r="A27" s="51"/>
      <c r="B27" s="407"/>
      <c r="C27" s="407"/>
      <c r="D27" s="14"/>
      <c r="E27" s="416" t="s">
        <v>167</v>
      </c>
      <c r="F27" s="67">
        <f t="shared" si="1"/>
        <v>14000</v>
      </c>
      <c r="G27" s="405">
        <v>14000</v>
      </c>
      <c r="H27" s="34"/>
      <c r="I27" s="398">
        <v>4250</v>
      </c>
      <c r="J27" s="398">
        <v>7500</v>
      </c>
      <c r="K27" s="398">
        <v>10750</v>
      </c>
      <c r="L27" s="398">
        <v>14000</v>
      </c>
    </row>
    <row r="28" spans="1:12" ht="30" customHeight="1">
      <c r="A28" s="51"/>
      <c r="B28" s="407"/>
      <c r="C28" s="407"/>
      <c r="D28" s="14"/>
      <c r="E28" s="416" t="s">
        <v>168</v>
      </c>
      <c r="F28" s="67">
        <f t="shared" si="1"/>
        <v>2500</v>
      </c>
      <c r="G28" s="405">
        <v>2500</v>
      </c>
      <c r="H28" s="34"/>
      <c r="I28" s="398">
        <v>625</v>
      </c>
      <c r="J28" s="398">
        <v>1250</v>
      </c>
      <c r="K28" s="398">
        <v>1875</v>
      </c>
      <c r="L28" s="398">
        <v>2500</v>
      </c>
    </row>
    <row r="29" spans="1:12" ht="42" customHeight="1">
      <c r="A29" s="51"/>
      <c r="B29" s="407"/>
      <c r="C29" s="407"/>
      <c r="D29" s="14"/>
      <c r="E29" s="416" t="s">
        <v>169</v>
      </c>
      <c r="F29" s="67">
        <f t="shared" si="1"/>
        <v>13000</v>
      </c>
      <c r="G29" s="405">
        <v>13000</v>
      </c>
      <c r="H29" s="34"/>
      <c r="I29" s="398">
        <v>5000</v>
      </c>
      <c r="J29" s="398">
        <v>13000</v>
      </c>
      <c r="K29" s="398">
        <v>13000</v>
      </c>
      <c r="L29" s="398">
        <v>13000</v>
      </c>
    </row>
    <row r="30" spans="1:12" ht="50.25" customHeight="1">
      <c r="A30" s="51"/>
      <c r="B30" s="407"/>
      <c r="C30" s="407"/>
      <c r="D30" s="14"/>
      <c r="E30" s="416" t="s">
        <v>170</v>
      </c>
      <c r="F30" s="67">
        <f t="shared" si="1"/>
        <v>9135.3</v>
      </c>
      <c r="G30" s="405">
        <v>9135.3</v>
      </c>
      <c r="H30" s="34"/>
      <c r="I30" s="398">
        <v>2135.3</v>
      </c>
      <c r="J30" s="398">
        <v>5000</v>
      </c>
      <c r="K30" s="398">
        <v>7000</v>
      </c>
      <c r="L30" s="398">
        <v>9135.3</v>
      </c>
    </row>
    <row r="31" spans="1:12" ht="30" customHeight="1">
      <c r="A31" s="51"/>
      <c r="B31" s="407"/>
      <c r="C31" s="407"/>
      <c r="D31" s="14"/>
      <c r="E31" s="416" t="s">
        <v>171</v>
      </c>
      <c r="F31" s="67">
        <f t="shared" si="1"/>
        <v>6000</v>
      </c>
      <c r="G31" s="405">
        <v>6000</v>
      </c>
      <c r="H31" s="34"/>
      <c r="I31" s="398">
        <v>2000</v>
      </c>
      <c r="J31" s="398">
        <v>3000</v>
      </c>
      <c r="K31" s="398">
        <v>4500</v>
      </c>
      <c r="L31" s="398">
        <v>6000</v>
      </c>
    </row>
    <row r="32" spans="1:12" ht="30" customHeight="1">
      <c r="A32" s="51"/>
      <c r="B32" s="407"/>
      <c r="C32" s="407"/>
      <c r="D32" s="14"/>
      <c r="E32" s="416" t="s">
        <v>172</v>
      </c>
      <c r="F32" s="67">
        <f t="shared" si="1"/>
        <v>17061.9</v>
      </c>
      <c r="G32" s="405">
        <v>17061.9</v>
      </c>
      <c r="H32" s="34"/>
      <c r="I32" s="398">
        <v>5061.9</v>
      </c>
      <c r="J32" s="398">
        <v>8000</v>
      </c>
      <c r="K32" s="398">
        <v>12000</v>
      </c>
      <c r="L32" s="398">
        <v>17061.9</v>
      </c>
    </row>
    <row r="33" spans="1:12" ht="30" customHeight="1">
      <c r="A33" s="51"/>
      <c r="B33" s="407"/>
      <c r="C33" s="407"/>
      <c r="D33" s="14"/>
      <c r="E33" s="416" t="s">
        <v>173</v>
      </c>
      <c r="F33" s="67">
        <f t="shared" si="1"/>
        <v>2000</v>
      </c>
      <c r="G33" s="405">
        <v>2000</v>
      </c>
      <c r="H33" s="34"/>
      <c r="I33" s="398">
        <v>500</v>
      </c>
      <c r="J33" s="398">
        <v>1000</v>
      </c>
      <c r="K33" s="398">
        <v>1500</v>
      </c>
      <c r="L33" s="398">
        <v>2000</v>
      </c>
    </row>
    <row r="34" spans="1:12" ht="30" customHeight="1">
      <c r="A34" s="51"/>
      <c r="B34" s="407"/>
      <c r="C34" s="407"/>
      <c r="D34" s="14"/>
      <c r="E34" s="416" t="s">
        <v>174</v>
      </c>
      <c r="F34" s="67">
        <f t="shared" si="1"/>
        <v>3000</v>
      </c>
      <c r="G34" s="405">
        <v>3000</v>
      </c>
      <c r="H34" s="34"/>
      <c r="I34" s="398">
        <v>750</v>
      </c>
      <c r="J34" s="398">
        <v>1500</v>
      </c>
      <c r="K34" s="398">
        <v>2250</v>
      </c>
      <c r="L34" s="398">
        <v>3000</v>
      </c>
    </row>
    <row r="35" spans="1:12" ht="30" customHeight="1">
      <c r="A35" s="51"/>
      <c r="B35" s="407"/>
      <c r="C35" s="407"/>
      <c r="D35" s="14"/>
      <c r="E35" s="416" t="s">
        <v>175</v>
      </c>
      <c r="F35" s="67">
        <f t="shared" si="1"/>
        <v>1000</v>
      </c>
      <c r="G35" s="405">
        <v>1000</v>
      </c>
      <c r="H35" s="34"/>
      <c r="I35" s="398">
        <v>300</v>
      </c>
      <c r="J35" s="398">
        <v>500</v>
      </c>
      <c r="K35" s="398">
        <v>800</v>
      </c>
      <c r="L35" s="398">
        <v>1000</v>
      </c>
    </row>
    <row r="36" spans="1:12" ht="30" customHeight="1">
      <c r="A36" s="51"/>
      <c r="B36" s="407"/>
      <c r="C36" s="407"/>
      <c r="D36" s="14"/>
      <c r="E36" s="416" t="s">
        <v>176</v>
      </c>
      <c r="F36" s="67">
        <f t="shared" si="1"/>
        <v>1000</v>
      </c>
      <c r="G36" s="405">
        <v>1000</v>
      </c>
      <c r="H36" s="34"/>
      <c r="I36" s="398">
        <v>300</v>
      </c>
      <c r="J36" s="398">
        <v>500</v>
      </c>
      <c r="K36" s="398">
        <v>800</v>
      </c>
      <c r="L36" s="398">
        <v>1000</v>
      </c>
    </row>
    <row r="37" spans="1:12" ht="30" customHeight="1">
      <c r="A37" s="51"/>
      <c r="B37" s="407"/>
      <c r="C37" s="407"/>
      <c r="D37" s="14"/>
      <c r="E37" s="415" t="s">
        <v>565</v>
      </c>
      <c r="F37" s="67">
        <f t="shared" si="1"/>
        <v>0</v>
      </c>
      <c r="G37" s="405"/>
      <c r="H37" s="34">
        <v>0</v>
      </c>
      <c r="I37" s="398">
        <v>0</v>
      </c>
      <c r="J37" s="398">
        <v>0</v>
      </c>
      <c r="K37" s="398">
        <v>0</v>
      </c>
      <c r="L37" s="398">
        <v>0</v>
      </c>
    </row>
    <row r="38" spans="1:141" ht="30" customHeight="1">
      <c r="A38" s="14"/>
      <c r="B38" s="14"/>
      <c r="C38" s="14"/>
      <c r="D38" s="14"/>
      <c r="E38" s="415" t="s">
        <v>177</v>
      </c>
      <c r="F38" s="67">
        <f t="shared" si="1"/>
        <v>3500</v>
      </c>
      <c r="G38" s="405"/>
      <c r="H38" s="34">
        <v>3500</v>
      </c>
      <c r="I38" s="398">
        <v>2500</v>
      </c>
      <c r="J38" s="398">
        <v>3500</v>
      </c>
      <c r="K38" s="398">
        <v>3500</v>
      </c>
      <c r="L38" s="398">
        <v>3500</v>
      </c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</row>
    <row r="39" spans="1:12" ht="23.25" customHeight="1">
      <c r="A39" s="51">
        <v>2112</v>
      </c>
      <c r="B39" s="407" t="s">
        <v>882</v>
      </c>
      <c r="C39" s="407" t="s">
        <v>862</v>
      </c>
      <c r="D39" s="407" t="s">
        <v>863</v>
      </c>
      <c r="E39" s="418" t="s">
        <v>250</v>
      </c>
      <c r="F39" s="67">
        <f>SUM(G39:H39)</f>
        <v>0</v>
      </c>
      <c r="G39" s="405"/>
      <c r="H39" s="34"/>
      <c r="I39" s="398">
        <f aca="true" t="shared" si="2" ref="I39:I44">+F39*25%</f>
        <v>0</v>
      </c>
      <c r="J39" s="398">
        <f aca="true" t="shared" si="3" ref="J39:J44">+F39*50%</f>
        <v>0</v>
      </c>
      <c r="K39" s="398">
        <f aca="true" t="shared" si="4" ref="K39:K44">+F39*75%</f>
        <v>0</v>
      </c>
      <c r="L39" s="398">
        <f aca="true" t="shared" si="5" ref="L39:L44">+F39*100%</f>
        <v>0</v>
      </c>
    </row>
    <row r="40" spans="1:12" ht="18.75" customHeight="1" thickBot="1">
      <c r="A40" s="399">
        <v>2113</v>
      </c>
      <c r="B40" s="400" t="s">
        <v>882</v>
      </c>
      <c r="C40" s="401" t="s">
        <v>862</v>
      </c>
      <c r="D40" s="402" t="s">
        <v>842</v>
      </c>
      <c r="E40" s="419" t="s">
        <v>251</v>
      </c>
      <c r="F40" s="420">
        <f>SUM(G40:H40)</f>
        <v>0</v>
      </c>
      <c r="G40" s="421"/>
      <c r="H40" s="34"/>
      <c r="I40" s="398">
        <f t="shared" si="2"/>
        <v>0</v>
      </c>
      <c r="J40" s="398">
        <f t="shared" si="3"/>
        <v>0</v>
      </c>
      <c r="K40" s="398">
        <f t="shared" si="4"/>
        <v>0</v>
      </c>
      <c r="L40" s="398">
        <f t="shared" si="5"/>
        <v>0</v>
      </c>
    </row>
    <row r="41" spans="1:12" ht="28.5" customHeight="1">
      <c r="A41" s="406">
        <v>2120</v>
      </c>
      <c r="B41" s="400" t="s">
        <v>882</v>
      </c>
      <c r="C41" s="407" t="s">
        <v>863</v>
      </c>
      <c r="D41" s="408" t="s">
        <v>861</v>
      </c>
      <c r="E41" s="404" t="s">
        <v>252</v>
      </c>
      <c r="F41" s="67">
        <f>SUM(F43:F44)</f>
        <v>0</v>
      </c>
      <c r="G41" s="405">
        <f>SUM(G43:G44)</f>
        <v>0</v>
      </c>
      <c r="H41" s="34">
        <f>SUM(H43:H44)</f>
        <v>0</v>
      </c>
      <c r="I41" s="398">
        <f t="shared" si="2"/>
        <v>0</v>
      </c>
      <c r="J41" s="398">
        <f t="shared" si="3"/>
        <v>0</v>
      </c>
      <c r="K41" s="398">
        <f t="shared" si="4"/>
        <v>0</v>
      </c>
      <c r="L41" s="398">
        <f t="shared" si="5"/>
        <v>0</v>
      </c>
    </row>
    <row r="42" spans="1:12" s="237" customFormat="1" ht="18" customHeight="1">
      <c r="A42" s="406"/>
      <c r="B42" s="400"/>
      <c r="C42" s="407"/>
      <c r="D42" s="408"/>
      <c r="E42" s="404" t="s">
        <v>248</v>
      </c>
      <c r="F42" s="67"/>
      <c r="G42" s="405"/>
      <c r="H42" s="34"/>
      <c r="I42" s="398">
        <f t="shared" si="2"/>
        <v>0</v>
      </c>
      <c r="J42" s="398">
        <f t="shared" si="3"/>
        <v>0</v>
      </c>
      <c r="K42" s="398">
        <f t="shared" si="4"/>
        <v>0</v>
      </c>
      <c r="L42" s="398">
        <f t="shared" si="5"/>
        <v>0</v>
      </c>
    </row>
    <row r="43" spans="1:12" ht="16.5" customHeight="1" thickBot="1">
      <c r="A43" s="406">
        <v>2121</v>
      </c>
      <c r="B43" s="400" t="s">
        <v>882</v>
      </c>
      <c r="C43" s="407" t="s">
        <v>863</v>
      </c>
      <c r="D43" s="408" t="s">
        <v>862</v>
      </c>
      <c r="E43" s="404" t="s">
        <v>253</v>
      </c>
      <c r="F43" s="422">
        <f>SUM(G43:H43)</f>
        <v>0</v>
      </c>
      <c r="G43" s="423"/>
      <c r="H43" s="34"/>
      <c r="I43" s="398">
        <f t="shared" si="2"/>
        <v>0</v>
      </c>
      <c r="J43" s="398">
        <f t="shared" si="3"/>
        <v>0</v>
      </c>
      <c r="K43" s="398">
        <f t="shared" si="4"/>
        <v>0</v>
      </c>
      <c r="L43" s="398">
        <f t="shared" si="5"/>
        <v>0</v>
      </c>
    </row>
    <row r="44" spans="1:12" ht="35.25" customHeight="1" thickBot="1">
      <c r="A44" s="406">
        <v>2122</v>
      </c>
      <c r="B44" s="400" t="s">
        <v>882</v>
      </c>
      <c r="C44" s="407" t="s">
        <v>863</v>
      </c>
      <c r="D44" s="408" t="s">
        <v>863</v>
      </c>
      <c r="E44" s="404" t="s">
        <v>254</v>
      </c>
      <c r="F44" s="422">
        <f>SUM(G44:H44)</f>
        <v>0</v>
      </c>
      <c r="G44" s="423"/>
      <c r="H44" s="34"/>
      <c r="I44" s="398">
        <f t="shared" si="2"/>
        <v>0</v>
      </c>
      <c r="J44" s="398">
        <f t="shared" si="3"/>
        <v>0</v>
      </c>
      <c r="K44" s="398">
        <f t="shared" si="4"/>
        <v>0</v>
      </c>
      <c r="L44" s="398">
        <f t="shared" si="5"/>
        <v>0</v>
      </c>
    </row>
    <row r="45" spans="1:12" ht="30" customHeight="1">
      <c r="A45" s="406">
        <v>2130</v>
      </c>
      <c r="B45" s="400" t="s">
        <v>882</v>
      </c>
      <c r="C45" s="407" t="s">
        <v>842</v>
      </c>
      <c r="D45" s="408" t="s">
        <v>861</v>
      </c>
      <c r="E45" s="424" t="s">
        <v>255</v>
      </c>
      <c r="F45" s="425">
        <f aca="true" t="shared" si="6" ref="F45:L45">SUM(F49,F48)</f>
        <v>5851</v>
      </c>
      <c r="G45" s="426">
        <f t="shared" si="6"/>
        <v>5851</v>
      </c>
      <c r="H45" s="398">
        <f t="shared" si="6"/>
        <v>0</v>
      </c>
      <c r="I45" s="425">
        <f t="shared" si="6"/>
        <v>1462.8</v>
      </c>
      <c r="J45" s="425">
        <f>SUM(J49,J48)</f>
        <v>2925.5</v>
      </c>
      <c r="K45" s="425">
        <f t="shared" si="6"/>
        <v>4388.3</v>
      </c>
      <c r="L45" s="425">
        <f t="shared" si="6"/>
        <v>5851</v>
      </c>
    </row>
    <row r="46" spans="1:12" s="237" customFormat="1" ht="10.5" customHeight="1">
      <c r="A46" s="406"/>
      <c r="B46" s="400"/>
      <c r="C46" s="407"/>
      <c r="D46" s="408"/>
      <c r="E46" s="404" t="s">
        <v>248</v>
      </c>
      <c r="F46" s="67"/>
      <c r="G46" s="405"/>
      <c r="H46" s="34"/>
      <c r="I46" s="398">
        <f>+F46*25%</f>
        <v>0</v>
      </c>
      <c r="J46" s="398">
        <f>+F46*50%</f>
        <v>0</v>
      </c>
      <c r="K46" s="398">
        <f>+F46*75%</f>
        <v>0</v>
      </c>
      <c r="L46" s="398">
        <f>+F46*100%</f>
        <v>0</v>
      </c>
    </row>
    <row r="47" spans="1:12" ht="31.5" customHeight="1" thickBot="1">
      <c r="A47" s="406">
        <v>2131</v>
      </c>
      <c r="B47" s="400" t="s">
        <v>882</v>
      </c>
      <c r="C47" s="407" t="s">
        <v>842</v>
      </c>
      <c r="D47" s="408" t="s">
        <v>862</v>
      </c>
      <c r="E47" s="404" t="s">
        <v>256</v>
      </c>
      <c r="F47" s="422">
        <f>SUM(G47:H47)</f>
        <v>0</v>
      </c>
      <c r="G47" s="423"/>
      <c r="H47" s="34"/>
      <c r="I47" s="398">
        <f>+F47*25%</f>
        <v>0</v>
      </c>
      <c r="J47" s="398">
        <f>+F47*50%</f>
        <v>0</v>
      </c>
      <c r="K47" s="398">
        <f>+F47*75%</f>
        <v>0</v>
      </c>
      <c r="L47" s="398">
        <f>+F47*100%</f>
        <v>0</v>
      </c>
    </row>
    <row r="48" spans="1:12" ht="27" customHeight="1" thickBot="1">
      <c r="A48" s="406">
        <v>2132</v>
      </c>
      <c r="B48" s="400" t="s">
        <v>882</v>
      </c>
      <c r="C48" s="407">
        <v>3</v>
      </c>
      <c r="D48" s="408">
        <v>2</v>
      </c>
      <c r="E48" s="404" t="s">
        <v>257</v>
      </c>
      <c r="F48" s="422">
        <f>SUM(G48:H48)</f>
        <v>0</v>
      </c>
      <c r="G48" s="423"/>
      <c r="H48" s="34"/>
      <c r="I48" s="398">
        <f>+F48*25%</f>
        <v>0</v>
      </c>
      <c r="J48" s="398">
        <f>+F48*50%</f>
        <v>0</v>
      </c>
      <c r="K48" s="398">
        <f>+F48*75%</f>
        <v>0</v>
      </c>
      <c r="L48" s="398">
        <f>+F48*100%</f>
        <v>0</v>
      </c>
    </row>
    <row r="49" spans="1:12" ht="24" customHeight="1" thickBot="1">
      <c r="A49" s="406">
        <v>2133</v>
      </c>
      <c r="B49" s="400" t="s">
        <v>882</v>
      </c>
      <c r="C49" s="407">
        <v>3</v>
      </c>
      <c r="D49" s="408">
        <v>3</v>
      </c>
      <c r="E49" s="424" t="s">
        <v>258</v>
      </c>
      <c r="F49" s="422">
        <f>SUM(G49:H49)</f>
        <v>5851</v>
      </c>
      <c r="G49" s="414">
        <f aca="true" t="shared" si="7" ref="G49:L49">SUM(G50:G51)</f>
        <v>5851</v>
      </c>
      <c r="H49" s="34">
        <f t="shared" si="7"/>
        <v>0</v>
      </c>
      <c r="I49" s="414">
        <f t="shared" si="7"/>
        <v>1462.8</v>
      </c>
      <c r="J49" s="414">
        <f t="shared" si="7"/>
        <v>2925.5</v>
      </c>
      <c r="K49" s="414">
        <f t="shared" si="7"/>
        <v>4388.3</v>
      </c>
      <c r="L49" s="414">
        <f t="shared" si="7"/>
        <v>5851</v>
      </c>
    </row>
    <row r="50" spans="1:12" ht="35.25" customHeight="1" thickBot="1">
      <c r="A50" s="406"/>
      <c r="B50" s="400"/>
      <c r="C50" s="407"/>
      <c r="D50" s="408"/>
      <c r="E50" s="416" t="s">
        <v>178</v>
      </c>
      <c r="F50" s="422">
        <f>SUM(G50:H50)</f>
        <v>1999</v>
      </c>
      <c r="G50" s="414">
        <v>1999</v>
      </c>
      <c r="H50" s="34"/>
      <c r="I50" s="398">
        <v>499.8</v>
      </c>
      <c r="J50" s="398">
        <v>999.5</v>
      </c>
      <c r="K50" s="398">
        <v>1499.3</v>
      </c>
      <c r="L50" s="398">
        <v>1999</v>
      </c>
    </row>
    <row r="51" spans="1:12" ht="30" customHeight="1" thickBot="1">
      <c r="A51" s="406"/>
      <c r="B51" s="400"/>
      <c r="C51" s="407"/>
      <c r="D51" s="408"/>
      <c r="E51" s="416" t="s">
        <v>179</v>
      </c>
      <c r="F51" s="422">
        <f>SUM(G51:H51)</f>
        <v>3852</v>
      </c>
      <c r="G51" s="414">
        <v>3852</v>
      </c>
      <c r="H51" s="34"/>
      <c r="I51" s="398">
        <v>963</v>
      </c>
      <c r="J51" s="398">
        <v>1926</v>
      </c>
      <c r="K51" s="398">
        <v>2889</v>
      </c>
      <c r="L51" s="398">
        <v>3852</v>
      </c>
    </row>
    <row r="52" spans="1:12" ht="27.75" customHeight="1">
      <c r="A52" s="406">
        <v>2140</v>
      </c>
      <c r="B52" s="400" t="s">
        <v>882</v>
      </c>
      <c r="C52" s="407">
        <v>4</v>
      </c>
      <c r="D52" s="408">
        <v>0</v>
      </c>
      <c r="E52" s="404" t="s">
        <v>259</v>
      </c>
      <c r="F52" s="67">
        <f>SUM(F54)</f>
        <v>0</v>
      </c>
      <c r="G52" s="405">
        <f>SUM(G54)</f>
        <v>0</v>
      </c>
      <c r="H52" s="34">
        <f>SUM(H54)</f>
        <v>0</v>
      </c>
      <c r="I52" s="398">
        <f aca="true" t="shared" si="8" ref="I52:I57">+F52*25%</f>
        <v>0</v>
      </c>
      <c r="J52" s="398">
        <f aca="true" t="shared" si="9" ref="J52:J57">+F52*50%</f>
        <v>0</v>
      </c>
      <c r="K52" s="398">
        <f aca="true" t="shared" si="10" ref="K52:K57">+F52*75%</f>
        <v>0</v>
      </c>
      <c r="L52" s="398">
        <f aca="true" t="shared" si="11" ref="L52:L57">+F52*100%</f>
        <v>0</v>
      </c>
    </row>
    <row r="53" spans="1:12" s="237" customFormat="1" ht="14.25" customHeight="1">
      <c r="A53" s="406"/>
      <c r="B53" s="400"/>
      <c r="C53" s="407"/>
      <c r="D53" s="408"/>
      <c r="E53" s="404" t="s">
        <v>248</v>
      </c>
      <c r="F53" s="67"/>
      <c r="G53" s="405"/>
      <c r="H53" s="34"/>
      <c r="I53" s="398">
        <f t="shared" si="8"/>
        <v>0</v>
      </c>
      <c r="J53" s="398">
        <f t="shared" si="9"/>
        <v>0</v>
      </c>
      <c r="K53" s="398">
        <f t="shared" si="10"/>
        <v>0</v>
      </c>
      <c r="L53" s="398">
        <f t="shared" si="11"/>
        <v>0</v>
      </c>
    </row>
    <row r="54" spans="1:12" ht="34.5" customHeight="1" thickBot="1">
      <c r="A54" s="406">
        <v>2141</v>
      </c>
      <c r="B54" s="400" t="s">
        <v>882</v>
      </c>
      <c r="C54" s="407">
        <v>4</v>
      </c>
      <c r="D54" s="408">
        <v>1</v>
      </c>
      <c r="E54" s="404" t="s">
        <v>260</v>
      </c>
      <c r="F54" s="422">
        <f>SUM(G54:H54)</f>
        <v>0</v>
      </c>
      <c r="G54" s="423"/>
      <c r="H54" s="34"/>
      <c r="I54" s="398">
        <f t="shared" si="8"/>
        <v>0</v>
      </c>
      <c r="J54" s="398">
        <f t="shared" si="9"/>
        <v>0</v>
      </c>
      <c r="K54" s="398">
        <f t="shared" si="10"/>
        <v>0</v>
      </c>
      <c r="L54" s="398">
        <f t="shared" si="11"/>
        <v>0</v>
      </c>
    </row>
    <row r="55" spans="1:12" ht="49.5" customHeight="1">
      <c r="A55" s="406">
        <v>2150</v>
      </c>
      <c r="B55" s="400" t="s">
        <v>882</v>
      </c>
      <c r="C55" s="407">
        <v>5</v>
      </c>
      <c r="D55" s="408">
        <v>0</v>
      </c>
      <c r="E55" s="404" t="s">
        <v>261</v>
      </c>
      <c r="F55" s="67">
        <f>SUM(F57)</f>
        <v>0</v>
      </c>
      <c r="G55" s="405">
        <f>SUM(G57)</f>
        <v>0</v>
      </c>
      <c r="H55" s="34">
        <f>SUM(H57)</f>
        <v>0</v>
      </c>
      <c r="I55" s="398">
        <f t="shared" si="8"/>
        <v>0</v>
      </c>
      <c r="J55" s="398">
        <f t="shared" si="9"/>
        <v>0</v>
      </c>
      <c r="K55" s="398">
        <f t="shared" si="10"/>
        <v>0</v>
      </c>
      <c r="L55" s="398">
        <f t="shared" si="11"/>
        <v>0</v>
      </c>
    </row>
    <row r="56" spans="1:12" s="237" customFormat="1" ht="27" customHeight="1">
      <c r="A56" s="406"/>
      <c r="B56" s="400"/>
      <c r="C56" s="407"/>
      <c r="D56" s="408"/>
      <c r="E56" s="404" t="s">
        <v>248</v>
      </c>
      <c r="F56" s="67"/>
      <c r="G56" s="405"/>
      <c r="H56" s="34"/>
      <c r="I56" s="398">
        <f t="shared" si="8"/>
        <v>0</v>
      </c>
      <c r="J56" s="398">
        <f t="shared" si="9"/>
        <v>0</v>
      </c>
      <c r="K56" s="398">
        <f t="shared" si="10"/>
        <v>0</v>
      </c>
      <c r="L56" s="398">
        <f t="shared" si="11"/>
        <v>0</v>
      </c>
    </row>
    <row r="57" spans="1:12" ht="84" customHeight="1" thickBot="1">
      <c r="A57" s="406">
        <v>2151</v>
      </c>
      <c r="B57" s="400" t="s">
        <v>882</v>
      </c>
      <c r="C57" s="407">
        <v>5</v>
      </c>
      <c r="D57" s="408">
        <v>1</v>
      </c>
      <c r="E57" s="404" t="s">
        <v>262</v>
      </c>
      <c r="F57" s="422">
        <f>SUM(G57:H57)</f>
        <v>0</v>
      </c>
      <c r="G57" s="423"/>
      <c r="H57" s="34"/>
      <c r="I57" s="398">
        <f t="shared" si="8"/>
        <v>0</v>
      </c>
      <c r="J57" s="398">
        <f t="shared" si="9"/>
        <v>0</v>
      </c>
      <c r="K57" s="398">
        <f t="shared" si="10"/>
        <v>0</v>
      </c>
      <c r="L57" s="398">
        <f t="shared" si="11"/>
        <v>0</v>
      </c>
    </row>
    <row r="58" spans="1:12" ht="39" customHeight="1">
      <c r="A58" s="406">
        <v>2160</v>
      </c>
      <c r="B58" s="400" t="s">
        <v>882</v>
      </c>
      <c r="C58" s="407">
        <v>6</v>
      </c>
      <c r="D58" s="408">
        <v>0</v>
      </c>
      <c r="E58" s="424" t="s">
        <v>263</v>
      </c>
      <c r="F58" s="405">
        <f aca="true" t="shared" si="12" ref="F58:L58">SUM(F60)</f>
        <v>417602.9</v>
      </c>
      <c r="G58" s="405">
        <f t="shared" si="12"/>
        <v>167529.2</v>
      </c>
      <c r="H58" s="34">
        <f t="shared" si="12"/>
        <v>250073.7</v>
      </c>
      <c r="I58" s="67">
        <f t="shared" si="12"/>
        <v>241085</v>
      </c>
      <c r="J58" s="67">
        <f t="shared" si="12"/>
        <v>298928.80000000005</v>
      </c>
      <c r="K58" s="67">
        <f t="shared" si="12"/>
        <v>367413.8</v>
      </c>
      <c r="L58" s="67">
        <f t="shared" si="12"/>
        <v>417602.9</v>
      </c>
    </row>
    <row r="59" spans="1:12" s="237" customFormat="1" ht="18.75" customHeight="1">
      <c r="A59" s="406"/>
      <c r="B59" s="400"/>
      <c r="C59" s="407"/>
      <c r="D59" s="408"/>
      <c r="E59" s="404" t="s">
        <v>248</v>
      </c>
      <c r="F59" s="67"/>
      <c r="G59" s="405"/>
      <c r="H59" s="34"/>
      <c r="I59" s="398">
        <f>+F59*25%</f>
        <v>0</v>
      </c>
      <c r="J59" s="398">
        <f>+F59*50%</f>
        <v>0</v>
      </c>
      <c r="K59" s="398">
        <f>+F59*75%</f>
        <v>0</v>
      </c>
      <c r="L59" s="398">
        <f>+F59*100%</f>
        <v>0</v>
      </c>
    </row>
    <row r="60" spans="1:12" ht="39" customHeight="1">
      <c r="A60" s="409">
        <v>2161</v>
      </c>
      <c r="B60" s="410" t="s">
        <v>882</v>
      </c>
      <c r="C60" s="411">
        <v>6</v>
      </c>
      <c r="D60" s="412">
        <v>1</v>
      </c>
      <c r="E60" s="413" t="s">
        <v>264</v>
      </c>
      <c r="F60" s="35">
        <f>F61+F62+F63+F64+F65+F66+F67+F68+F69+F70+F71+F72+F73+F74+F75+F76+H77+F78+F79+H80+F81+F82</f>
        <v>417602.9</v>
      </c>
      <c r="G60" s="414">
        <f>G61+G62+G63+G64+G65+G66+G67+G68+G69+G70+G71+G72+G73+G74+G75+G76+G78+G81+G82</f>
        <v>167529.2</v>
      </c>
      <c r="H60" s="34">
        <f>H75+H76+H77+H78+H79+H80+H81+H82</f>
        <v>250073.7</v>
      </c>
      <c r="I60" s="35">
        <f>I61+I62+I63+I64+I65+I66+I67+I68+I69+I70+I71+I72+I73+I74+I75+I76+I77+I78+I79+I80+I81+I82</f>
        <v>241085</v>
      </c>
      <c r="J60" s="35">
        <f>J61+J62+J63+J64+J65+J66+J67+J68+J69+J70+J71+J72+J73+J74+J75+J76+J77+J78+J79+J80+J81+J82</f>
        <v>298928.80000000005</v>
      </c>
      <c r="K60" s="35">
        <f>K61+K62+K63+K64+K65+K66+K67+K68+K69+K70+K71+K72+K73+K74+K75+K76+K77+K78+K79+K80+K81+K82</f>
        <v>367413.8</v>
      </c>
      <c r="L60" s="35">
        <f>L61+L62+L63+L64+L65+L66+L67+L68+L69+L70+L71+L72+L73+L74+L75+L76+L77+L78+L79+L80+L81+L82</f>
        <v>417602.9</v>
      </c>
    </row>
    <row r="61" spans="1:12" ht="39" customHeight="1">
      <c r="A61" s="427"/>
      <c r="B61" s="410"/>
      <c r="C61" s="411"/>
      <c r="D61" s="407"/>
      <c r="E61" s="416" t="s">
        <v>180</v>
      </c>
      <c r="F61" s="35">
        <f aca="true" t="shared" si="13" ref="F61:F82">SUM(G61:H61)</f>
        <v>14550</v>
      </c>
      <c r="G61" s="414">
        <v>14550</v>
      </c>
      <c r="H61" s="34"/>
      <c r="I61" s="398">
        <v>4150</v>
      </c>
      <c r="J61" s="398">
        <v>7200</v>
      </c>
      <c r="K61" s="398">
        <v>10500</v>
      </c>
      <c r="L61" s="398">
        <v>14550</v>
      </c>
    </row>
    <row r="62" spans="1:12" ht="34.5" customHeight="1">
      <c r="A62" s="51"/>
      <c r="B62" s="407"/>
      <c r="C62" s="407"/>
      <c r="D62" s="407"/>
      <c r="E62" s="416" t="s">
        <v>181</v>
      </c>
      <c r="F62" s="35">
        <f t="shared" si="13"/>
        <v>1000</v>
      </c>
      <c r="G62" s="405">
        <v>1000</v>
      </c>
      <c r="H62" s="34"/>
      <c r="I62" s="398">
        <v>250</v>
      </c>
      <c r="J62" s="398">
        <v>500</v>
      </c>
      <c r="K62" s="398">
        <v>750</v>
      </c>
      <c r="L62" s="398">
        <v>1000</v>
      </c>
    </row>
    <row r="63" spans="1:12" ht="35.25" customHeight="1">
      <c r="A63" s="51"/>
      <c r="B63" s="407"/>
      <c r="C63" s="407"/>
      <c r="D63" s="407"/>
      <c r="E63" s="416" t="s">
        <v>167</v>
      </c>
      <c r="F63" s="35">
        <f t="shared" si="13"/>
        <v>58600</v>
      </c>
      <c r="G63" s="405">
        <v>58600</v>
      </c>
      <c r="H63" s="34"/>
      <c r="I63" s="398">
        <v>22650</v>
      </c>
      <c r="J63" s="398">
        <v>37000</v>
      </c>
      <c r="K63" s="398">
        <v>50000</v>
      </c>
      <c r="L63" s="398">
        <v>58600</v>
      </c>
    </row>
    <row r="64" spans="1:12" ht="30" customHeight="1">
      <c r="A64" s="51"/>
      <c r="B64" s="407"/>
      <c r="C64" s="407"/>
      <c r="D64" s="407"/>
      <c r="E64" s="416" t="s">
        <v>168</v>
      </c>
      <c r="F64" s="35">
        <f t="shared" si="13"/>
        <v>8000</v>
      </c>
      <c r="G64" s="405">
        <v>8000</v>
      </c>
      <c r="H64" s="34"/>
      <c r="I64" s="398">
        <v>2000</v>
      </c>
      <c r="J64" s="398">
        <v>4000</v>
      </c>
      <c r="K64" s="398">
        <v>6000</v>
      </c>
      <c r="L64" s="398">
        <v>8000</v>
      </c>
    </row>
    <row r="65" spans="1:12" ht="28.5" customHeight="1">
      <c r="A65" s="51"/>
      <c r="B65" s="407"/>
      <c r="C65" s="407"/>
      <c r="D65" s="407"/>
      <c r="E65" s="416" t="s">
        <v>169</v>
      </c>
      <c r="F65" s="35">
        <f t="shared" si="13"/>
        <v>2000</v>
      </c>
      <c r="G65" s="405">
        <v>2000</v>
      </c>
      <c r="H65" s="34"/>
      <c r="I65" s="398">
        <v>500</v>
      </c>
      <c r="J65" s="398">
        <v>1000</v>
      </c>
      <c r="K65" s="398">
        <v>1500</v>
      </c>
      <c r="L65" s="398">
        <v>2000</v>
      </c>
    </row>
    <row r="66" spans="1:12" ht="42" customHeight="1">
      <c r="A66" s="51"/>
      <c r="B66" s="407"/>
      <c r="C66" s="407"/>
      <c r="D66" s="407"/>
      <c r="E66" s="415" t="s">
        <v>182</v>
      </c>
      <c r="F66" s="35">
        <f t="shared" si="13"/>
        <v>2000</v>
      </c>
      <c r="G66" s="405">
        <v>2000</v>
      </c>
      <c r="H66" s="34"/>
      <c r="I66" s="398">
        <v>750</v>
      </c>
      <c r="J66" s="398">
        <v>1500</v>
      </c>
      <c r="K66" s="398">
        <v>1750</v>
      </c>
      <c r="L66" s="398">
        <v>2000</v>
      </c>
    </row>
    <row r="67" spans="1:12" ht="47.25" customHeight="1">
      <c r="A67" s="51"/>
      <c r="B67" s="407"/>
      <c r="C67" s="407"/>
      <c r="D67" s="407"/>
      <c r="E67" s="416" t="s">
        <v>173</v>
      </c>
      <c r="F67" s="35">
        <f t="shared" si="13"/>
        <v>2000</v>
      </c>
      <c r="G67" s="405">
        <v>2000</v>
      </c>
      <c r="H67" s="34"/>
      <c r="I67" s="398">
        <v>500</v>
      </c>
      <c r="J67" s="398">
        <v>1000</v>
      </c>
      <c r="K67" s="398">
        <v>1500</v>
      </c>
      <c r="L67" s="398">
        <v>2000</v>
      </c>
    </row>
    <row r="68" spans="1:12" ht="33" customHeight="1">
      <c r="A68" s="51"/>
      <c r="B68" s="407"/>
      <c r="C68" s="407"/>
      <c r="D68" s="407"/>
      <c r="E68" s="416" t="s">
        <v>183</v>
      </c>
      <c r="F68" s="35">
        <f t="shared" si="13"/>
        <v>6000</v>
      </c>
      <c r="G68" s="405">
        <v>6000</v>
      </c>
      <c r="H68" s="34"/>
      <c r="I68" s="398">
        <v>1500</v>
      </c>
      <c r="J68" s="398">
        <v>3000</v>
      </c>
      <c r="K68" s="398">
        <v>4500</v>
      </c>
      <c r="L68" s="398">
        <v>6000</v>
      </c>
    </row>
    <row r="69" spans="1:12" ht="58.5" customHeight="1">
      <c r="A69" s="51"/>
      <c r="B69" s="407"/>
      <c r="C69" s="407"/>
      <c r="D69" s="407"/>
      <c r="E69" s="428" t="s">
        <v>184</v>
      </c>
      <c r="F69" s="35">
        <f t="shared" si="13"/>
        <v>38379.2</v>
      </c>
      <c r="G69" s="405">
        <v>38379.2</v>
      </c>
      <c r="H69" s="34"/>
      <c r="I69" s="443">
        <v>8939</v>
      </c>
      <c r="J69" s="443">
        <v>18711.6</v>
      </c>
      <c r="K69" s="443">
        <v>28097</v>
      </c>
      <c r="L69" s="443">
        <v>38379.2</v>
      </c>
    </row>
    <row r="70" spans="1:12" ht="30" customHeight="1">
      <c r="A70" s="51"/>
      <c r="B70" s="407"/>
      <c r="C70" s="407"/>
      <c r="D70" s="407"/>
      <c r="E70" s="429" t="s">
        <v>185</v>
      </c>
      <c r="F70" s="35">
        <f t="shared" si="13"/>
        <v>0</v>
      </c>
      <c r="G70" s="405"/>
      <c r="H70" s="34"/>
      <c r="I70" s="398">
        <f aca="true" t="shared" si="14" ref="I70:I135">+F70*25%</f>
        <v>0</v>
      </c>
      <c r="J70" s="398">
        <f aca="true" t="shared" si="15" ref="J70:J135">+F70*50%</f>
        <v>0</v>
      </c>
      <c r="K70" s="398">
        <f aca="true" t="shared" si="16" ref="K70:K135">+F70*75%</f>
        <v>0</v>
      </c>
      <c r="L70" s="398">
        <f aca="true" t="shared" si="17" ref="L70:L135">+F70*100%</f>
        <v>0</v>
      </c>
    </row>
    <row r="71" spans="1:12" ht="24.75" customHeight="1">
      <c r="A71" s="51"/>
      <c r="B71" s="407"/>
      <c r="C71" s="407"/>
      <c r="D71" s="407"/>
      <c r="E71" s="429" t="s">
        <v>188</v>
      </c>
      <c r="F71" s="35">
        <f t="shared" si="13"/>
        <v>32000</v>
      </c>
      <c r="G71" s="405">
        <v>32000</v>
      </c>
      <c r="H71" s="34"/>
      <c r="I71" s="398">
        <v>8500</v>
      </c>
      <c r="J71" s="398">
        <v>18000</v>
      </c>
      <c r="K71" s="398">
        <v>25500</v>
      </c>
      <c r="L71" s="398">
        <v>32000</v>
      </c>
    </row>
    <row r="72" spans="1:12" ht="30.75" customHeight="1">
      <c r="A72" s="51"/>
      <c r="B72" s="407"/>
      <c r="C72" s="407"/>
      <c r="D72" s="407"/>
      <c r="E72" s="416" t="s">
        <v>189</v>
      </c>
      <c r="F72" s="430">
        <f t="shared" si="13"/>
        <v>0</v>
      </c>
      <c r="G72" s="405"/>
      <c r="H72" s="34"/>
      <c r="I72" s="398">
        <f t="shared" si="14"/>
        <v>0</v>
      </c>
      <c r="J72" s="398">
        <f t="shared" si="15"/>
        <v>0</v>
      </c>
      <c r="K72" s="398">
        <f t="shared" si="16"/>
        <v>0</v>
      </c>
      <c r="L72" s="398">
        <f t="shared" si="17"/>
        <v>0</v>
      </c>
    </row>
    <row r="73" spans="1:12" ht="42.75" customHeight="1">
      <c r="A73" s="431"/>
      <c r="B73" s="400"/>
      <c r="C73" s="407"/>
      <c r="D73" s="407"/>
      <c r="E73" s="416" t="s">
        <v>190</v>
      </c>
      <c r="F73" s="430">
        <f t="shared" si="13"/>
        <v>0</v>
      </c>
      <c r="G73" s="405">
        <v>0</v>
      </c>
      <c r="H73" s="34"/>
      <c r="I73" s="398">
        <v>0</v>
      </c>
      <c r="J73" s="398">
        <v>0</v>
      </c>
      <c r="K73" s="398">
        <v>0</v>
      </c>
      <c r="L73" s="398">
        <v>0</v>
      </c>
    </row>
    <row r="74" spans="1:12" ht="46.5" customHeight="1">
      <c r="A74" s="431"/>
      <c r="B74" s="400"/>
      <c r="C74" s="407"/>
      <c r="D74" s="407"/>
      <c r="E74" s="416" t="s">
        <v>176</v>
      </c>
      <c r="F74" s="430">
        <f t="shared" si="13"/>
        <v>3000</v>
      </c>
      <c r="G74" s="405">
        <v>3000</v>
      </c>
      <c r="H74" s="34"/>
      <c r="I74" s="398">
        <v>500</v>
      </c>
      <c r="J74" s="398">
        <v>1500</v>
      </c>
      <c r="K74" s="398">
        <v>2250</v>
      </c>
      <c r="L74" s="398">
        <v>3000</v>
      </c>
    </row>
    <row r="75" spans="1:12" ht="30.75" customHeight="1">
      <c r="A75" s="431"/>
      <c r="B75" s="400"/>
      <c r="C75" s="407"/>
      <c r="D75" s="407"/>
      <c r="E75" s="415" t="s">
        <v>553</v>
      </c>
      <c r="F75" s="430">
        <f t="shared" si="13"/>
        <v>40783</v>
      </c>
      <c r="G75" s="405"/>
      <c r="H75" s="34">
        <v>40783</v>
      </c>
      <c r="I75" s="34">
        <v>30783</v>
      </c>
      <c r="J75" s="34">
        <v>30783</v>
      </c>
      <c r="K75" s="34">
        <v>35783</v>
      </c>
      <c r="L75" s="34">
        <v>40783</v>
      </c>
    </row>
    <row r="76" spans="1:12" ht="45" customHeight="1">
      <c r="A76" s="431"/>
      <c r="B76" s="400"/>
      <c r="C76" s="407"/>
      <c r="D76" s="407"/>
      <c r="E76" s="415" t="s">
        <v>554</v>
      </c>
      <c r="F76" s="430">
        <f t="shared" si="13"/>
        <v>51855</v>
      </c>
      <c r="G76" s="405"/>
      <c r="H76" s="34">
        <v>51855</v>
      </c>
      <c r="I76" s="34">
        <v>41855</v>
      </c>
      <c r="J76" s="34">
        <v>41855</v>
      </c>
      <c r="K76" s="34">
        <v>46855</v>
      </c>
      <c r="L76" s="34">
        <v>51855</v>
      </c>
    </row>
    <row r="77" spans="1:12" ht="46.5" customHeight="1">
      <c r="A77" s="431"/>
      <c r="B77" s="400"/>
      <c r="C77" s="407"/>
      <c r="D77" s="407"/>
      <c r="E77" s="415" t="s">
        <v>555</v>
      </c>
      <c r="F77" s="432">
        <f t="shared" si="13"/>
        <v>47527.7</v>
      </c>
      <c r="G77" s="405"/>
      <c r="H77" s="34">
        <v>47527.7</v>
      </c>
      <c r="I77" s="34">
        <v>30000</v>
      </c>
      <c r="J77" s="34">
        <v>30971.2</v>
      </c>
      <c r="K77" s="34">
        <v>42520.8</v>
      </c>
      <c r="L77" s="34">
        <v>47527.7</v>
      </c>
    </row>
    <row r="78" spans="1:12" ht="33" customHeight="1">
      <c r="A78" s="431"/>
      <c r="B78" s="400"/>
      <c r="C78" s="407"/>
      <c r="D78" s="407"/>
      <c r="E78" s="415" t="s">
        <v>556</v>
      </c>
      <c r="F78" s="432">
        <f t="shared" si="13"/>
        <v>50536</v>
      </c>
      <c r="G78" s="405"/>
      <c r="H78" s="34">
        <v>50536</v>
      </c>
      <c r="I78" s="34">
        <v>42536</v>
      </c>
      <c r="J78" s="34">
        <v>42536</v>
      </c>
      <c r="K78" s="34">
        <v>50536</v>
      </c>
      <c r="L78" s="34">
        <v>50536</v>
      </c>
    </row>
    <row r="79" spans="1:12" ht="33" customHeight="1">
      <c r="A79" s="431"/>
      <c r="B79" s="400"/>
      <c r="C79" s="407"/>
      <c r="D79" s="407"/>
      <c r="E79" s="174" t="s">
        <v>887</v>
      </c>
      <c r="F79" s="432">
        <f t="shared" si="13"/>
        <v>16200</v>
      </c>
      <c r="G79" s="414"/>
      <c r="H79" s="34">
        <v>16200</v>
      </c>
      <c r="I79" s="34">
        <v>2500</v>
      </c>
      <c r="J79" s="34">
        <v>16200</v>
      </c>
      <c r="K79" s="34">
        <v>16200</v>
      </c>
      <c r="L79" s="34">
        <v>16200</v>
      </c>
    </row>
    <row r="80" spans="1:12" ht="33" customHeight="1">
      <c r="A80" s="431"/>
      <c r="B80" s="400"/>
      <c r="C80" s="407"/>
      <c r="D80" s="407"/>
      <c r="E80" s="415" t="s">
        <v>177</v>
      </c>
      <c r="F80" s="432">
        <f t="shared" si="13"/>
        <v>0</v>
      </c>
      <c r="G80" s="414"/>
      <c r="H80" s="34">
        <v>0</v>
      </c>
      <c r="I80" s="34">
        <v>0</v>
      </c>
      <c r="J80" s="34">
        <v>0</v>
      </c>
      <c r="K80" s="34">
        <v>0</v>
      </c>
      <c r="L80" s="34">
        <v>0</v>
      </c>
    </row>
    <row r="81" spans="1:12" s="239" customFormat="1" ht="32.25" customHeight="1" thickBot="1">
      <c r="A81" s="431"/>
      <c r="B81" s="400"/>
      <c r="C81" s="407"/>
      <c r="D81" s="407"/>
      <c r="E81" s="415" t="s">
        <v>25</v>
      </c>
      <c r="F81" s="432">
        <f>SUM(G81:H81)</f>
        <v>6100</v>
      </c>
      <c r="G81" s="423"/>
      <c r="H81" s="34">
        <v>6100</v>
      </c>
      <c r="I81" s="34">
        <v>6100</v>
      </c>
      <c r="J81" s="34">
        <v>6100</v>
      </c>
      <c r="K81" s="34">
        <v>6100</v>
      </c>
      <c r="L81" s="34">
        <v>6100</v>
      </c>
    </row>
    <row r="82" spans="1:12" ht="33" customHeight="1">
      <c r="A82" s="431"/>
      <c r="B82" s="400"/>
      <c r="C82" s="407"/>
      <c r="D82" s="407"/>
      <c r="E82" s="416" t="s">
        <v>191</v>
      </c>
      <c r="F82" s="433">
        <f t="shared" si="13"/>
        <v>37072</v>
      </c>
      <c r="G82" s="434"/>
      <c r="H82" s="34">
        <v>37072</v>
      </c>
      <c r="I82" s="34">
        <v>37072</v>
      </c>
      <c r="J82" s="34">
        <v>37072</v>
      </c>
      <c r="K82" s="34">
        <v>37072</v>
      </c>
      <c r="L82" s="34">
        <v>37072</v>
      </c>
    </row>
    <row r="83" spans="1:12" ht="34.5" customHeight="1">
      <c r="A83" s="406">
        <v>2170</v>
      </c>
      <c r="B83" s="400" t="s">
        <v>882</v>
      </c>
      <c r="C83" s="407">
        <v>7</v>
      </c>
      <c r="D83" s="408">
        <v>0</v>
      </c>
      <c r="E83" s="404" t="s">
        <v>265</v>
      </c>
      <c r="F83" s="67">
        <f>SUM(F85)</f>
        <v>0</v>
      </c>
      <c r="G83" s="405">
        <f>SUM(G85)</f>
        <v>0</v>
      </c>
      <c r="H83" s="34">
        <f>SUM(H85)</f>
        <v>0</v>
      </c>
      <c r="I83" s="398">
        <f t="shared" si="14"/>
        <v>0</v>
      </c>
      <c r="J83" s="398">
        <f t="shared" si="15"/>
        <v>0</v>
      </c>
      <c r="K83" s="398">
        <f t="shared" si="16"/>
        <v>0</v>
      </c>
      <c r="L83" s="398">
        <f t="shared" si="17"/>
        <v>0</v>
      </c>
    </row>
    <row r="84" spans="1:12" ht="43.5" customHeight="1">
      <c r="A84" s="406"/>
      <c r="B84" s="400"/>
      <c r="C84" s="407"/>
      <c r="D84" s="408"/>
      <c r="E84" s="404" t="s">
        <v>248</v>
      </c>
      <c r="F84" s="67"/>
      <c r="G84" s="405"/>
      <c r="H84" s="34"/>
      <c r="I84" s="398">
        <f t="shared" si="14"/>
        <v>0</v>
      </c>
      <c r="J84" s="398">
        <f t="shared" si="15"/>
        <v>0</v>
      </c>
      <c r="K84" s="398">
        <f t="shared" si="16"/>
        <v>0</v>
      </c>
      <c r="L84" s="398">
        <f t="shared" si="17"/>
        <v>0</v>
      </c>
    </row>
    <row r="85" spans="1:12" ht="33" customHeight="1" thickBot="1">
      <c r="A85" s="406">
        <v>2171</v>
      </c>
      <c r="B85" s="400" t="s">
        <v>882</v>
      </c>
      <c r="C85" s="407">
        <v>7</v>
      </c>
      <c r="D85" s="408">
        <v>1</v>
      </c>
      <c r="E85" s="404" t="s">
        <v>265</v>
      </c>
      <c r="F85" s="422">
        <f>SUM(G85:H85)</f>
        <v>0</v>
      </c>
      <c r="G85" s="423"/>
      <c r="H85" s="34"/>
      <c r="I85" s="398">
        <f t="shared" si="14"/>
        <v>0</v>
      </c>
      <c r="J85" s="398">
        <f t="shared" si="15"/>
        <v>0</v>
      </c>
      <c r="K85" s="398">
        <f t="shared" si="16"/>
        <v>0</v>
      </c>
      <c r="L85" s="398">
        <f t="shared" si="17"/>
        <v>0</v>
      </c>
    </row>
    <row r="86" spans="1:12" ht="41.25" customHeight="1">
      <c r="A86" s="406">
        <v>2180</v>
      </c>
      <c r="B86" s="400" t="s">
        <v>882</v>
      </c>
      <c r="C86" s="407">
        <v>8</v>
      </c>
      <c r="D86" s="408">
        <v>0</v>
      </c>
      <c r="E86" s="404" t="s">
        <v>266</v>
      </c>
      <c r="F86" s="67">
        <f>SUM(F88)</f>
        <v>0</v>
      </c>
      <c r="G86" s="405">
        <f>SUM(G88)</f>
        <v>0</v>
      </c>
      <c r="H86" s="34">
        <f>SUM(H88)</f>
        <v>0</v>
      </c>
      <c r="I86" s="398">
        <f t="shared" si="14"/>
        <v>0</v>
      </c>
      <c r="J86" s="398">
        <f t="shared" si="15"/>
        <v>0</v>
      </c>
      <c r="K86" s="398">
        <f t="shared" si="16"/>
        <v>0</v>
      </c>
      <c r="L86" s="398">
        <f t="shared" si="17"/>
        <v>0</v>
      </c>
    </row>
    <row r="87" spans="1:12" ht="17.25">
      <c r="A87" s="406"/>
      <c r="B87" s="400"/>
      <c r="C87" s="407"/>
      <c r="D87" s="408"/>
      <c r="E87" s="404" t="s">
        <v>248</v>
      </c>
      <c r="F87" s="67"/>
      <c r="G87" s="405"/>
      <c r="H87" s="34"/>
      <c r="I87" s="398">
        <f t="shared" si="14"/>
        <v>0</v>
      </c>
      <c r="J87" s="398">
        <f t="shared" si="15"/>
        <v>0</v>
      </c>
      <c r="K87" s="398">
        <f t="shared" si="16"/>
        <v>0</v>
      </c>
      <c r="L87" s="398">
        <f t="shared" si="17"/>
        <v>0</v>
      </c>
    </row>
    <row r="88" spans="1:12" s="237" customFormat="1" ht="48.75" customHeight="1">
      <c r="A88" s="406">
        <v>2181</v>
      </c>
      <c r="B88" s="400" t="s">
        <v>882</v>
      </c>
      <c r="C88" s="407">
        <v>8</v>
      </c>
      <c r="D88" s="408">
        <v>1</v>
      </c>
      <c r="E88" s="404" t="s">
        <v>266</v>
      </c>
      <c r="F88" s="67">
        <f>SUM(F90:F91)</f>
        <v>0</v>
      </c>
      <c r="G88" s="405">
        <f>SUM(G90:G91)</f>
        <v>0</v>
      </c>
      <c r="H88" s="34">
        <f>SUM(H90:H91)</f>
        <v>0</v>
      </c>
      <c r="I88" s="398">
        <f t="shared" si="14"/>
        <v>0</v>
      </c>
      <c r="J88" s="398">
        <f t="shared" si="15"/>
        <v>0</v>
      </c>
      <c r="K88" s="398">
        <f t="shared" si="16"/>
        <v>0</v>
      </c>
      <c r="L88" s="398">
        <f t="shared" si="17"/>
        <v>0</v>
      </c>
    </row>
    <row r="89" spans="1:12" ht="17.25">
      <c r="A89" s="406"/>
      <c r="B89" s="400"/>
      <c r="C89" s="407"/>
      <c r="D89" s="408"/>
      <c r="E89" s="419" t="s">
        <v>248</v>
      </c>
      <c r="F89" s="67"/>
      <c r="G89" s="405"/>
      <c r="H89" s="34"/>
      <c r="I89" s="398">
        <f t="shared" si="14"/>
        <v>0</v>
      </c>
      <c r="J89" s="398">
        <f t="shared" si="15"/>
        <v>0</v>
      </c>
      <c r="K89" s="398">
        <f t="shared" si="16"/>
        <v>0</v>
      </c>
      <c r="L89" s="398">
        <f t="shared" si="17"/>
        <v>0</v>
      </c>
    </row>
    <row r="90" spans="1:12" ht="38.25" customHeight="1" thickBot="1">
      <c r="A90" s="406">
        <v>2182</v>
      </c>
      <c r="B90" s="400" t="s">
        <v>882</v>
      </c>
      <c r="C90" s="407">
        <v>8</v>
      </c>
      <c r="D90" s="408">
        <v>1</v>
      </c>
      <c r="E90" s="419" t="s">
        <v>267</v>
      </c>
      <c r="F90" s="422">
        <f>SUM(G90:H90)</f>
        <v>0</v>
      </c>
      <c r="G90" s="423"/>
      <c r="H90" s="34"/>
      <c r="I90" s="398">
        <f t="shared" si="14"/>
        <v>0</v>
      </c>
      <c r="J90" s="398">
        <f t="shared" si="15"/>
        <v>0</v>
      </c>
      <c r="K90" s="398">
        <f t="shared" si="16"/>
        <v>0</v>
      </c>
      <c r="L90" s="398">
        <f t="shared" si="17"/>
        <v>0</v>
      </c>
    </row>
    <row r="91" spans="1:12" s="237" customFormat="1" ht="32.25" customHeight="1" thickBot="1">
      <c r="A91" s="406">
        <v>2183</v>
      </c>
      <c r="B91" s="400" t="s">
        <v>882</v>
      </c>
      <c r="C91" s="407">
        <v>8</v>
      </c>
      <c r="D91" s="408">
        <v>1</v>
      </c>
      <c r="E91" s="419" t="s">
        <v>268</v>
      </c>
      <c r="F91" s="422">
        <f>SUM(G91:H91)</f>
        <v>0</v>
      </c>
      <c r="G91" s="423">
        <f>G92</f>
        <v>0</v>
      </c>
      <c r="H91" s="34">
        <f>H92</f>
        <v>0</v>
      </c>
      <c r="I91" s="398">
        <f t="shared" si="14"/>
        <v>0</v>
      </c>
      <c r="J91" s="398">
        <f t="shared" si="15"/>
        <v>0</v>
      </c>
      <c r="K91" s="398">
        <f t="shared" si="16"/>
        <v>0</v>
      </c>
      <c r="L91" s="398">
        <f t="shared" si="17"/>
        <v>0</v>
      </c>
    </row>
    <row r="92" spans="1:12" ht="34.5" customHeight="1" thickBot="1">
      <c r="A92" s="406">
        <v>2184</v>
      </c>
      <c r="B92" s="400" t="s">
        <v>882</v>
      </c>
      <c r="C92" s="407">
        <v>8</v>
      </c>
      <c r="D92" s="408">
        <v>1</v>
      </c>
      <c r="E92" s="419" t="s">
        <v>269</v>
      </c>
      <c r="F92" s="422">
        <f>SUM(G92:H92)</f>
        <v>0</v>
      </c>
      <c r="G92" s="423"/>
      <c r="H92" s="34"/>
      <c r="I92" s="398">
        <f t="shared" si="14"/>
        <v>0</v>
      </c>
      <c r="J92" s="398">
        <f t="shared" si="15"/>
        <v>0</v>
      </c>
      <c r="K92" s="398">
        <f t="shared" si="16"/>
        <v>0</v>
      </c>
      <c r="L92" s="398">
        <f t="shared" si="17"/>
        <v>0</v>
      </c>
    </row>
    <row r="93" spans="1:12" ht="17.25">
      <c r="A93" s="406">
        <v>2185</v>
      </c>
      <c r="B93" s="400" t="s">
        <v>882</v>
      </c>
      <c r="C93" s="407">
        <v>8</v>
      </c>
      <c r="D93" s="408">
        <v>1</v>
      </c>
      <c r="E93" s="419"/>
      <c r="F93" s="67"/>
      <c r="G93" s="405"/>
      <c r="H93" s="34"/>
      <c r="I93" s="398">
        <f t="shared" si="14"/>
        <v>0</v>
      </c>
      <c r="J93" s="398">
        <f t="shared" si="15"/>
        <v>0</v>
      </c>
      <c r="K93" s="398">
        <f t="shared" si="16"/>
        <v>0</v>
      </c>
      <c r="L93" s="398">
        <f t="shared" si="17"/>
        <v>0</v>
      </c>
    </row>
    <row r="94" spans="1:12" ht="42.75">
      <c r="A94" s="406">
        <v>2200</v>
      </c>
      <c r="B94" s="400" t="s">
        <v>883</v>
      </c>
      <c r="C94" s="407">
        <v>0</v>
      </c>
      <c r="D94" s="408">
        <v>0</v>
      </c>
      <c r="E94" s="403" t="s">
        <v>270</v>
      </c>
      <c r="F94" s="425">
        <f>SUM(F96,F99,F104,F107,F110)</f>
        <v>6000</v>
      </c>
      <c r="G94" s="426">
        <f>SUM(G96,G99,G104,G107,G110)</f>
        <v>1000</v>
      </c>
      <c r="H94" s="398">
        <f>SUM(H96,H99,H104,H107,H110)</f>
        <v>5000</v>
      </c>
      <c r="I94" s="398">
        <f>I99</f>
        <v>5250</v>
      </c>
      <c r="J94" s="398">
        <f>J99</f>
        <v>5500</v>
      </c>
      <c r="K94" s="398">
        <f>K99</f>
        <v>5750</v>
      </c>
      <c r="L94" s="398">
        <f>L99</f>
        <v>6000</v>
      </c>
    </row>
    <row r="95" spans="1:12" ht="17.25">
      <c r="A95" s="399"/>
      <c r="B95" s="400"/>
      <c r="C95" s="401"/>
      <c r="D95" s="402"/>
      <c r="E95" s="404" t="s">
        <v>142</v>
      </c>
      <c r="F95" s="435"/>
      <c r="G95" s="434"/>
      <c r="H95" s="34"/>
      <c r="I95" s="398">
        <f t="shared" si="14"/>
        <v>0</v>
      </c>
      <c r="J95" s="398">
        <f t="shared" si="15"/>
        <v>0</v>
      </c>
      <c r="K95" s="398">
        <f t="shared" si="16"/>
        <v>0</v>
      </c>
      <c r="L95" s="398">
        <f t="shared" si="17"/>
        <v>0</v>
      </c>
    </row>
    <row r="96" spans="1:12" ht="17.25">
      <c r="A96" s="406">
        <v>2210</v>
      </c>
      <c r="B96" s="400" t="s">
        <v>883</v>
      </c>
      <c r="C96" s="407">
        <v>1</v>
      </c>
      <c r="D96" s="408">
        <v>0</v>
      </c>
      <c r="E96" s="404" t="s">
        <v>271</v>
      </c>
      <c r="F96" s="67">
        <f>SUM(F98)</f>
        <v>0</v>
      </c>
      <c r="G96" s="405">
        <f>SUM(G98)</f>
        <v>0</v>
      </c>
      <c r="H96" s="34">
        <f>SUM(H98)</f>
        <v>0</v>
      </c>
      <c r="I96" s="398">
        <f t="shared" si="14"/>
        <v>0</v>
      </c>
      <c r="J96" s="398">
        <f t="shared" si="15"/>
        <v>0</v>
      </c>
      <c r="K96" s="398">
        <f t="shared" si="16"/>
        <v>0</v>
      </c>
      <c r="L96" s="398">
        <f t="shared" si="17"/>
        <v>0</v>
      </c>
    </row>
    <row r="97" spans="1:12" ht="17.25">
      <c r="A97" s="406"/>
      <c r="B97" s="400"/>
      <c r="C97" s="407"/>
      <c r="D97" s="408"/>
      <c r="E97" s="404" t="s">
        <v>248</v>
      </c>
      <c r="F97" s="67"/>
      <c r="G97" s="405"/>
      <c r="H97" s="34"/>
      <c r="I97" s="398">
        <f t="shared" si="14"/>
        <v>0</v>
      </c>
      <c r="J97" s="398">
        <f t="shared" si="15"/>
        <v>0</v>
      </c>
      <c r="K97" s="398">
        <f t="shared" si="16"/>
        <v>0</v>
      </c>
      <c r="L97" s="398">
        <f t="shared" si="17"/>
        <v>0</v>
      </c>
    </row>
    <row r="98" spans="1:12" s="236" customFormat="1" ht="40.5" customHeight="1" thickBot="1">
      <c r="A98" s="406">
        <v>2211</v>
      </c>
      <c r="B98" s="400" t="s">
        <v>883</v>
      </c>
      <c r="C98" s="407">
        <v>1</v>
      </c>
      <c r="D98" s="408">
        <v>1</v>
      </c>
      <c r="E98" s="404" t="s">
        <v>272</v>
      </c>
      <c r="F98" s="422">
        <f>SUM(G98:H98)</f>
        <v>0</v>
      </c>
      <c r="G98" s="423"/>
      <c r="H98" s="34"/>
      <c r="I98" s="398">
        <f t="shared" si="14"/>
        <v>0</v>
      </c>
      <c r="J98" s="398">
        <f t="shared" si="15"/>
        <v>0</v>
      </c>
      <c r="K98" s="398">
        <f t="shared" si="16"/>
        <v>0</v>
      </c>
      <c r="L98" s="398">
        <f t="shared" si="17"/>
        <v>0</v>
      </c>
    </row>
    <row r="99" spans="1:12" ht="11.25" customHeight="1">
      <c r="A99" s="406">
        <v>2220</v>
      </c>
      <c r="B99" s="400" t="s">
        <v>883</v>
      </c>
      <c r="C99" s="407">
        <v>2</v>
      </c>
      <c r="D99" s="408">
        <v>0</v>
      </c>
      <c r="E99" s="404" t="s">
        <v>273</v>
      </c>
      <c r="F99" s="67">
        <f>SUM(F101)</f>
        <v>6000</v>
      </c>
      <c r="G99" s="405">
        <f>SUM(G101)</f>
        <v>1000</v>
      </c>
      <c r="H99" s="34">
        <f>H101</f>
        <v>5000</v>
      </c>
      <c r="I99" s="398">
        <f>I101</f>
        <v>5250</v>
      </c>
      <c r="J99" s="398">
        <f>J101</f>
        <v>5500</v>
      </c>
      <c r="K99" s="398">
        <f>K101</f>
        <v>5750</v>
      </c>
      <c r="L99" s="398">
        <f>L101</f>
        <v>6000</v>
      </c>
    </row>
    <row r="100" spans="1:12" ht="21" customHeight="1">
      <c r="A100" s="406"/>
      <c r="B100" s="400"/>
      <c r="C100" s="407"/>
      <c r="D100" s="408"/>
      <c r="E100" s="404" t="s">
        <v>248</v>
      </c>
      <c r="F100" s="67"/>
      <c r="G100" s="405"/>
      <c r="H100" s="34"/>
      <c r="I100" s="398">
        <f t="shared" si="14"/>
        <v>0</v>
      </c>
      <c r="J100" s="398">
        <f t="shared" si="15"/>
        <v>0</v>
      </c>
      <c r="K100" s="398">
        <f t="shared" si="16"/>
        <v>0</v>
      </c>
      <c r="L100" s="398">
        <f t="shared" si="17"/>
        <v>0</v>
      </c>
    </row>
    <row r="101" spans="1:12" s="237" customFormat="1" ht="21" customHeight="1" thickBot="1">
      <c r="A101" s="406">
        <v>2221</v>
      </c>
      <c r="B101" s="400" t="s">
        <v>883</v>
      </c>
      <c r="C101" s="407">
        <v>2</v>
      </c>
      <c r="D101" s="408">
        <v>1</v>
      </c>
      <c r="E101" s="404" t="s">
        <v>274</v>
      </c>
      <c r="F101" s="422">
        <f>F102+F103</f>
        <v>6000</v>
      </c>
      <c r="G101" s="423">
        <f>G102</f>
        <v>1000</v>
      </c>
      <c r="H101" s="34">
        <f>H103</f>
        <v>5000</v>
      </c>
      <c r="I101" s="398">
        <f>I102+I103</f>
        <v>5250</v>
      </c>
      <c r="J101" s="398">
        <f>J102+J103</f>
        <v>5500</v>
      </c>
      <c r="K101" s="398">
        <f>K102+K103</f>
        <v>5750</v>
      </c>
      <c r="L101" s="398">
        <f>L102+L103</f>
        <v>6000</v>
      </c>
    </row>
    <row r="102" spans="1:12" s="237" customFormat="1" ht="49.5" customHeight="1">
      <c r="A102" s="406"/>
      <c r="B102" s="400"/>
      <c r="C102" s="407"/>
      <c r="D102" s="408"/>
      <c r="E102" s="505" t="s">
        <v>182</v>
      </c>
      <c r="F102" s="35">
        <f>G102</f>
        <v>1000</v>
      </c>
      <c r="G102" s="414">
        <v>1000</v>
      </c>
      <c r="H102" s="34"/>
      <c r="I102" s="398">
        <v>250</v>
      </c>
      <c r="J102" s="398">
        <v>500</v>
      </c>
      <c r="K102" s="398">
        <v>750</v>
      </c>
      <c r="L102" s="398">
        <v>1000</v>
      </c>
    </row>
    <row r="103" spans="1:12" s="237" customFormat="1" ht="69.75" customHeight="1">
      <c r="A103" s="406"/>
      <c r="B103" s="400"/>
      <c r="C103" s="407"/>
      <c r="D103" s="408"/>
      <c r="E103" s="505" t="s">
        <v>238</v>
      </c>
      <c r="F103" s="35">
        <f>H103</f>
        <v>5000</v>
      </c>
      <c r="G103" s="414">
        <v>0</v>
      </c>
      <c r="H103" s="34">
        <v>5000</v>
      </c>
      <c r="I103" s="398">
        <v>5000</v>
      </c>
      <c r="J103" s="398">
        <v>5000</v>
      </c>
      <c r="K103" s="398">
        <v>5000</v>
      </c>
      <c r="L103" s="398">
        <v>5000</v>
      </c>
    </row>
    <row r="104" spans="1:12" ht="19.5" customHeight="1">
      <c r="A104" s="406">
        <v>2230</v>
      </c>
      <c r="B104" s="400" t="s">
        <v>883</v>
      </c>
      <c r="C104" s="407">
        <v>3</v>
      </c>
      <c r="D104" s="408">
        <v>0</v>
      </c>
      <c r="E104" s="404" t="s">
        <v>275</v>
      </c>
      <c r="F104" s="67">
        <f>SUM(F106)</f>
        <v>0</v>
      </c>
      <c r="G104" s="405">
        <f>SUM(G106)</f>
        <v>0</v>
      </c>
      <c r="H104" s="34">
        <f>SUM(H106)</f>
        <v>0</v>
      </c>
      <c r="I104" s="398">
        <f t="shared" si="14"/>
        <v>0</v>
      </c>
      <c r="J104" s="398">
        <f t="shared" si="15"/>
        <v>0</v>
      </c>
      <c r="K104" s="398">
        <f t="shared" si="16"/>
        <v>0</v>
      </c>
      <c r="L104" s="398">
        <f t="shared" si="17"/>
        <v>0</v>
      </c>
    </row>
    <row r="105" spans="1:12" ht="17.25" customHeight="1">
      <c r="A105" s="406"/>
      <c r="B105" s="400"/>
      <c r="C105" s="407"/>
      <c r="D105" s="408"/>
      <c r="E105" s="404" t="s">
        <v>248</v>
      </c>
      <c r="F105" s="67"/>
      <c r="G105" s="405"/>
      <c r="H105" s="34"/>
      <c r="I105" s="398">
        <f t="shared" si="14"/>
        <v>0</v>
      </c>
      <c r="J105" s="398">
        <f t="shared" si="15"/>
        <v>0</v>
      </c>
      <c r="K105" s="398">
        <f t="shared" si="16"/>
        <v>0</v>
      </c>
      <c r="L105" s="398">
        <f t="shared" si="17"/>
        <v>0</v>
      </c>
    </row>
    <row r="106" spans="1:12" s="237" customFormat="1" ht="26.25" customHeight="1" thickBot="1">
      <c r="A106" s="406">
        <v>2231</v>
      </c>
      <c r="B106" s="400" t="s">
        <v>883</v>
      </c>
      <c r="C106" s="407">
        <v>3</v>
      </c>
      <c r="D106" s="408">
        <v>1</v>
      </c>
      <c r="E106" s="404" t="s">
        <v>276</v>
      </c>
      <c r="F106" s="422">
        <f>SUM(G106:H106)</f>
        <v>0</v>
      </c>
      <c r="G106" s="423"/>
      <c r="H106" s="34"/>
      <c r="I106" s="398">
        <f t="shared" si="14"/>
        <v>0</v>
      </c>
      <c r="J106" s="398">
        <f t="shared" si="15"/>
        <v>0</v>
      </c>
      <c r="K106" s="398">
        <f t="shared" si="16"/>
        <v>0</v>
      </c>
      <c r="L106" s="398">
        <f t="shared" si="17"/>
        <v>0</v>
      </c>
    </row>
    <row r="107" spans="1:12" ht="40.5" customHeight="1">
      <c r="A107" s="406">
        <v>2240</v>
      </c>
      <c r="B107" s="400" t="s">
        <v>883</v>
      </c>
      <c r="C107" s="407">
        <v>4</v>
      </c>
      <c r="D107" s="408">
        <v>0</v>
      </c>
      <c r="E107" s="404" t="s">
        <v>277</v>
      </c>
      <c r="F107" s="67">
        <f>SUM(F109)</f>
        <v>0</v>
      </c>
      <c r="G107" s="405">
        <f>SUM(G109)</f>
        <v>0</v>
      </c>
      <c r="H107" s="34">
        <f>SUM(H109)</f>
        <v>0</v>
      </c>
      <c r="I107" s="398">
        <f t="shared" si="14"/>
        <v>0</v>
      </c>
      <c r="J107" s="398">
        <f t="shared" si="15"/>
        <v>0</v>
      </c>
      <c r="K107" s="398">
        <f t="shared" si="16"/>
        <v>0</v>
      </c>
      <c r="L107" s="398">
        <f t="shared" si="17"/>
        <v>0</v>
      </c>
    </row>
    <row r="108" spans="1:12" ht="17.25" customHeight="1">
      <c r="A108" s="406"/>
      <c r="B108" s="407"/>
      <c r="C108" s="407"/>
      <c r="D108" s="408"/>
      <c r="E108" s="404" t="s">
        <v>248</v>
      </c>
      <c r="F108" s="67"/>
      <c r="G108" s="405"/>
      <c r="H108" s="34"/>
      <c r="I108" s="398">
        <f t="shared" si="14"/>
        <v>0</v>
      </c>
      <c r="J108" s="398">
        <f t="shared" si="15"/>
        <v>0</v>
      </c>
      <c r="K108" s="398">
        <f t="shared" si="16"/>
        <v>0</v>
      </c>
      <c r="L108" s="398">
        <f t="shared" si="17"/>
        <v>0</v>
      </c>
    </row>
    <row r="109" spans="1:12" s="237" customFormat="1" ht="33" customHeight="1" thickBot="1">
      <c r="A109" s="406">
        <v>2241</v>
      </c>
      <c r="B109" s="400" t="s">
        <v>883</v>
      </c>
      <c r="C109" s="407">
        <v>4</v>
      </c>
      <c r="D109" s="408">
        <v>1</v>
      </c>
      <c r="E109" s="404" t="s">
        <v>277</v>
      </c>
      <c r="F109" s="422">
        <f>SUM(G109:H109)</f>
        <v>0</v>
      </c>
      <c r="G109" s="423"/>
      <c r="H109" s="34"/>
      <c r="I109" s="398">
        <f t="shared" si="14"/>
        <v>0</v>
      </c>
      <c r="J109" s="398">
        <f t="shared" si="15"/>
        <v>0</v>
      </c>
      <c r="K109" s="398">
        <f t="shared" si="16"/>
        <v>0</v>
      </c>
      <c r="L109" s="398">
        <f t="shared" si="17"/>
        <v>0</v>
      </c>
    </row>
    <row r="110" spans="1:12" ht="33" customHeight="1">
      <c r="A110" s="406">
        <v>2250</v>
      </c>
      <c r="B110" s="400" t="s">
        <v>883</v>
      </c>
      <c r="C110" s="407">
        <v>5</v>
      </c>
      <c r="D110" s="408">
        <v>0</v>
      </c>
      <c r="E110" s="404" t="s">
        <v>278</v>
      </c>
      <c r="F110" s="67">
        <f>SUM(F112)</f>
        <v>0</v>
      </c>
      <c r="G110" s="405">
        <f>SUM(G112)</f>
        <v>0</v>
      </c>
      <c r="H110" s="34">
        <f>SUM(H112)</f>
        <v>0</v>
      </c>
      <c r="I110" s="398">
        <f t="shared" si="14"/>
        <v>0</v>
      </c>
      <c r="J110" s="398">
        <f t="shared" si="15"/>
        <v>0</v>
      </c>
      <c r="K110" s="398">
        <f t="shared" si="16"/>
        <v>0</v>
      </c>
      <c r="L110" s="398">
        <f t="shared" si="17"/>
        <v>0</v>
      </c>
    </row>
    <row r="111" spans="1:12" ht="38.25" customHeight="1">
      <c r="A111" s="406"/>
      <c r="B111" s="400"/>
      <c r="C111" s="407"/>
      <c r="D111" s="408"/>
      <c r="E111" s="404" t="s">
        <v>248</v>
      </c>
      <c r="F111" s="67"/>
      <c r="G111" s="405"/>
      <c r="H111" s="34"/>
      <c r="I111" s="398">
        <f t="shared" si="14"/>
        <v>0</v>
      </c>
      <c r="J111" s="398">
        <f t="shared" si="15"/>
        <v>0</v>
      </c>
      <c r="K111" s="398">
        <f t="shared" si="16"/>
        <v>0</v>
      </c>
      <c r="L111" s="398">
        <f t="shared" si="17"/>
        <v>0</v>
      </c>
    </row>
    <row r="112" spans="1:12" s="237" customFormat="1" ht="29.25" customHeight="1" thickBot="1">
      <c r="A112" s="406">
        <v>2251</v>
      </c>
      <c r="B112" s="407" t="s">
        <v>883</v>
      </c>
      <c r="C112" s="407">
        <v>5</v>
      </c>
      <c r="D112" s="408">
        <v>1</v>
      </c>
      <c r="E112" s="404" t="s">
        <v>278</v>
      </c>
      <c r="F112" s="422">
        <f>SUM(G112:H112)</f>
        <v>0</v>
      </c>
      <c r="G112" s="423"/>
      <c r="H112" s="34"/>
      <c r="I112" s="398">
        <f t="shared" si="14"/>
        <v>0</v>
      </c>
      <c r="J112" s="398">
        <f t="shared" si="15"/>
        <v>0</v>
      </c>
      <c r="K112" s="398">
        <f t="shared" si="16"/>
        <v>0</v>
      </c>
      <c r="L112" s="398">
        <f t="shared" si="17"/>
        <v>0</v>
      </c>
    </row>
    <row r="113" spans="1:12" ht="81" customHeight="1">
      <c r="A113" s="406">
        <v>2300</v>
      </c>
      <c r="B113" s="436" t="s">
        <v>884</v>
      </c>
      <c r="C113" s="437">
        <v>0</v>
      </c>
      <c r="D113" s="438">
        <v>0</v>
      </c>
      <c r="E113" s="424" t="s">
        <v>279</v>
      </c>
      <c r="F113" s="425">
        <f>SUM(F115,F120,F123,F127,F130,F133,F136)</f>
        <v>0</v>
      </c>
      <c r="G113" s="426">
        <f>SUM(G115,G120,G123,G127,G130,G133,G136)</f>
        <v>0</v>
      </c>
      <c r="H113" s="398">
        <f>SUM(H115,H120,H123,H127,H130,H133,H136)</f>
        <v>0</v>
      </c>
      <c r="I113" s="398">
        <f t="shared" si="14"/>
        <v>0</v>
      </c>
      <c r="J113" s="398">
        <f t="shared" si="15"/>
        <v>0</v>
      </c>
      <c r="K113" s="398">
        <f t="shared" si="16"/>
        <v>0</v>
      </c>
      <c r="L113" s="398">
        <f t="shared" si="17"/>
        <v>0</v>
      </c>
    </row>
    <row r="114" spans="1:12" ht="27.75" customHeight="1">
      <c r="A114" s="399"/>
      <c r="B114" s="400"/>
      <c r="C114" s="401"/>
      <c r="D114" s="402"/>
      <c r="E114" s="404" t="s">
        <v>142</v>
      </c>
      <c r="F114" s="435"/>
      <c r="G114" s="434"/>
      <c r="H114" s="34"/>
      <c r="I114" s="398">
        <f t="shared" si="14"/>
        <v>0</v>
      </c>
      <c r="J114" s="398">
        <f t="shared" si="15"/>
        <v>0</v>
      </c>
      <c r="K114" s="398">
        <f t="shared" si="16"/>
        <v>0</v>
      </c>
      <c r="L114" s="398">
        <f t="shared" si="17"/>
        <v>0</v>
      </c>
    </row>
    <row r="115" spans="1:12" s="237" customFormat="1" ht="13.5" customHeight="1">
      <c r="A115" s="406">
        <v>2310</v>
      </c>
      <c r="B115" s="436" t="s">
        <v>884</v>
      </c>
      <c r="C115" s="407">
        <v>1</v>
      </c>
      <c r="D115" s="408">
        <v>0</v>
      </c>
      <c r="E115" s="404" t="s">
        <v>280</v>
      </c>
      <c r="F115" s="67">
        <f>SUM(F117:F119)</f>
        <v>0</v>
      </c>
      <c r="G115" s="405">
        <f>SUM(G117:G119)</f>
        <v>0</v>
      </c>
      <c r="H115" s="34">
        <f>SUM(H117:H119)</f>
        <v>0</v>
      </c>
      <c r="I115" s="398">
        <f t="shared" si="14"/>
        <v>0</v>
      </c>
      <c r="J115" s="398">
        <f t="shared" si="15"/>
        <v>0</v>
      </c>
      <c r="K115" s="398">
        <f t="shared" si="16"/>
        <v>0</v>
      </c>
      <c r="L115" s="398">
        <f t="shared" si="17"/>
        <v>0</v>
      </c>
    </row>
    <row r="116" spans="1:12" ht="25.5" customHeight="1">
      <c r="A116" s="406"/>
      <c r="B116" s="400"/>
      <c r="C116" s="407"/>
      <c r="D116" s="408"/>
      <c r="E116" s="404" t="s">
        <v>248</v>
      </c>
      <c r="F116" s="67"/>
      <c r="G116" s="405"/>
      <c r="H116" s="34"/>
      <c r="I116" s="398">
        <f t="shared" si="14"/>
        <v>0</v>
      </c>
      <c r="J116" s="398">
        <f t="shared" si="15"/>
        <v>0</v>
      </c>
      <c r="K116" s="398">
        <f t="shared" si="16"/>
        <v>0</v>
      </c>
      <c r="L116" s="398">
        <f t="shared" si="17"/>
        <v>0</v>
      </c>
    </row>
    <row r="117" spans="1:12" s="236" customFormat="1" ht="62.25" customHeight="1" thickBot="1">
      <c r="A117" s="406">
        <v>2311</v>
      </c>
      <c r="B117" s="436" t="s">
        <v>884</v>
      </c>
      <c r="C117" s="407">
        <v>1</v>
      </c>
      <c r="D117" s="408">
        <v>1</v>
      </c>
      <c r="E117" s="404" t="s">
        <v>281</v>
      </c>
      <c r="F117" s="422">
        <f>SUM(G117:H117)</f>
        <v>0</v>
      </c>
      <c r="G117" s="423"/>
      <c r="H117" s="34"/>
      <c r="I117" s="398">
        <f t="shared" si="14"/>
        <v>0</v>
      </c>
      <c r="J117" s="398">
        <f t="shared" si="15"/>
        <v>0</v>
      </c>
      <c r="K117" s="398">
        <f t="shared" si="16"/>
        <v>0</v>
      </c>
      <c r="L117" s="398">
        <f t="shared" si="17"/>
        <v>0</v>
      </c>
    </row>
    <row r="118" spans="1:12" ht="13.5" customHeight="1" thickBot="1">
      <c r="A118" s="406">
        <v>2312</v>
      </c>
      <c r="B118" s="436" t="s">
        <v>884</v>
      </c>
      <c r="C118" s="407">
        <v>1</v>
      </c>
      <c r="D118" s="408">
        <v>2</v>
      </c>
      <c r="E118" s="404" t="s">
        <v>282</v>
      </c>
      <c r="F118" s="422">
        <f>SUM(G118:H118)</f>
        <v>0</v>
      </c>
      <c r="G118" s="423"/>
      <c r="H118" s="34"/>
      <c r="I118" s="398">
        <f t="shared" si="14"/>
        <v>0</v>
      </c>
      <c r="J118" s="398">
        <f t="shared" si="15"/>
        <v>0</v>
      </c>
      <c r="K118" s="398">
        <f t="shared" si="16"/>
        <v>0</v>
      </c>
      <c r="L118" s="398">
        <f t="shared" si="17"/>
        <v>0</v>
      </c>
    </row>
    <row r="119" spans="1:12" ht="26.25" customHeight="1" thickBot="1">
      <c r="A119" s="406">
        <v>2313</v>
      </c>
      <c r="B119" s="436" t="s">
        <v>884</v>
      </c>
      <c r="C119" s="407">
        <v>1</v>
      </c>
      <c r="D119" s="408">
        <v>3</v>
      </c>
      <c r="E119" s="404" t="s">
        <v>283</v>
      </c>
      <c r="F119" s="422">
        <f>SUM(G119:H119)</f>
        <v>0</v>
      </c>
      <c r="G119" s="423"/>
      <c r="H119" s="34"/>
      <c r="I119" s="398">
        <f t="shared" si="14"/>
        <v>0</v>
      </c>
      <c r="J119" s="398">
        <f t="shared" si="15"/>
        <v>0</v>
      </c>
      <c r="K119" s="398">
        <f t="shared" si="16"/>
        <v>0</v>
      </c>
      <c r="L119" s="398">
        <f t="shared" si="17"/>
        <v>0</v>
      </c>
    </row>
    <row r="120" spans="1:12" s="237" customFormat="1" ht="12.75" customHeight="1">
      <c r="A120" s="406">
        <v>2320</v>
      </c>
      <c r="B120" s="436" t="s">
        <v>884</v>
      </c>
      <c r="C120" s="407">
        <v>2</v>
      </c>
      <c r="D120" s="408">
        <v>0</v>
      </c>
      <c r="E120" s="404" t="s">
        <v>284</v>
      </c>
      <c r="F120" s="67">
        <f>SUM(F122)</f>
        <v>0</v>
      </c>
      <c r="G120" s="405">
        <f>SUM(G122)</f>
        <v>0</v>
      </c>
      <c r="H120" s="34">
        <f>SUM(H122)</f>
        <v>0</v>
      </c>
      <c r="I120" s="398">
        <f t="shared" si="14"/>
        <v>0</v>
      </c>
      <c r="J120" s="398">
        <f t="shared" si="15"/>
        <v>0</v>
      </c>
      <c r="K120" s="398">
        <f t="shared" si="16"/>
        <v>0</v>
      </c>
      <c r="L120" s="398">
        <f t="shared" si="17"/>
        <v>0</v>
      </c>
    </row>
    <row r="121" spans="1:12" ht="21.75" customHeight="1">
      <c r="A121" s="406"/>
      <c r="B121" s="400"/>
      <c r="C121" s="407"/>
      <c r="D121" s="408"/>
      <c r="E121" s="404" t="s">
        <v>248</v>
      </c>
      <c r="F121" s="67"/>
      <c r="G121" s="405"/>
      <c r="H121" s="34"/>
      <c r="I121" s="398">
        <f t="shared" si="14"/>
        <v>0</v>
      </c>
      <c r="J121" s="398">
        <f t="shared" si="15"/>
        <v>0</v>
      </c>
      <c r="K121" s="398">
        <f t="shared" si="16"/>
        <v>0</v>
      </c>
      <c r="L121" s="398">
        <f t="shared" si="17"/>
        <v>0</v>
      </c>
    </row>
    <row r="122" spans="1:12" ht="18" thickBot="1">
      <c r="A122" s="406">
        <v>2321</v>
      </c>
      <c r="B122" s="436" t="s">
        <v>884</v>
      </c>
      <c r="C122" s="407">
        <v>2</v>
      </c>
      <c r="D122" s="408">
        <v>1</v>
      </c>
      <c r="E122" s="404" t="s">
        <v>285</v>
      </c>
      <c r="F122" s="422">
        <f>SUM(G122:H122)</f>
        <v>0</v>
      </c>
      <c r="G122" s="423"/>
      <c r="H122" s="34"/>
      <c r="I122" s="398">
        <f t="shared" si="14"/>
        <v>0</v>
      </c>
      <c r="J122" s="398">
        <f t="shared" si="15"/>
        <v>0</v>
      </c>
      <c r="K122" s="398">
        <f t="shared" si="16"/>
        <v>0</v>
      </c>
      <c r="L122" s="398">
        <f t="shared" si="17"/>
        <v>0</v>
      </c>
    </row>
    <row r="123" spans="1:12" ht="27">
      <c r="A123" s="406">
        <v>2330</v>
      </c>
      <c r="B123" s="436" t="s">
        <v>884</v>
      </c>
      <c r="C123" s="407">
        <v>3</v>
      </c>
      <c r="D123" s="408">
        <v>0</v>
      </c>
      <c r="E123" s="404" t="s">
        <v>286</v>
      </c>
      <c r="F123" s="67">
        <f>SUM(F125:F126)</f>
        <v>0</v>
      </c>
      <c r="G123" s="405">
        <f>SUM(G125:G126)</f>
        <v>0</v>
      </c>
      <c r="H123" s="34">
        <f>SUM(H125:H126)</f>
        <v>0</v>
      </c>
      <c r="I123" s="398">
        <f t="shared" si="14"/>
        <v>0</v>
      </c>
      <c r="J123" s="398">
        <f t="shared" si="15"/>
        <v>0</v>
      </c>
      <c r="K123" s="398">
        <f t="shared" si="16"/>
        <v>0</v>
      </c>
      <c r="L123" s="398">
        <f t="shared" si="17"/>
        <v>0</v>
      </c>
    </row>
    <row r="124" spans="1:12" ht="19.5" customHeight="1">
      <c r="A124" s="406"/>
      <c r="B124" s="400"/>
      <c r="C124" s="407"/>
      <c r="D124" s="408"/>
      <c r="E124" s="404" t="s">
        <v>248</v>
      </c>
      <c r="F124" s="67"/>
      <c r="G124" s="405"/>
      <c r="H124" s="34"/>
      <c r="I124" s="398">
        <f t="shared" si="14"/>
        <v>0</v>
      </c>
      <c r="J124" s="398">
        <f t="shared" si="15"/>
        <v>0</v>
      </c>
      <c r="K124" s="398">
        <f t="shared" si="16"/>
        <v>0</v>
      </c>
      <c r="L124" s="398">
        <f t="shared" si="17"/>
        <v>0</v>
      </c>
    </row>
    <row r="125" spans="1:12" s="237" customFormat="1" ht="14.25" customHeight="1" thickBot="1">
      <c r="A125" s="406">
        <v>2331</v>
      </c>
      <c r="B125" s="436" t="s">
        <v>884</v>
      </c>
      <c r="C125" s="407">
        <v>3</v>
      </c>
      <c r="D125" s="408">
        <v>1</v>
      </c>
      <c r="E125" s="404" t="s">
        <v>287</v>
      </c>
      <c r="F125" s="422">
        <f>SUM(G125:H125)</f>
        <v>0</v>
      </c>
      <c r="G125" s="423"/>
      <c r="H125" s="34"/>
      <c r="I125" s="398">
        <f t="shared" si="14"/>
        <v>0</v>
      </c>
      <c r="J125" s="398">
        <f t="shared" si="15"/>
        <v>0</v>
      </c>
      <c r="K125" s="398">
        <f t="shared" si="16"/>
        <v>0</v>
      </c>
      <c r="L125" s="398">
        <f t="shared" si="17"/>
        <v>0</v>
      </c>
    </row>
    <row r="126" spans="1:12" ht="15.75" customHeight="1" thickBot="1">
      <c r="A126" s="406">
        <v>2332</v>
      </c>
      <c r="B126" s="436" t="s">
        <v>884</v>
      </c>
      <c r="C126" s="407">
        <v>3</v>
      </c>
      <c r="D126" s="408">
        <v>2</v>
      </c>
      <c r="E126" s="404" t="s">
        <v>288</v>
      </c>
      <c r="F126" s="422">
        <f>SUM(G126:H126)</f>
        <v>0</v>
      </c>
      <c r="G126" s="423"/>
      <c r="H126" s="34"/>
      <c r="I126" s="398">
        <f t="shared" si="14"/>
        <v>0</v>
      </c>
      <c r="J126" s="398">
        <f t="shared" si="15"/>
        <v>0</v>
      </c>
      <c r="K126" s="398">
        <f t="shared" si="16"/>
        <v>0</v>
      </c>
      <c r="L126" s="398">
        <f t="shared" si="17"/>
        <v>0</v>
      </c>
    </row>
    <row r="127" spans="1:12" ht="26.25" customHeight="1">
      <c r="A127" s="406">
        <v>2340</v>
      </c>
      <c r="B127" s="436" t="s">
        <v>884</v>
      </c>
      <c r="C127" s="407">
        <v>4</v>
      </c>
      <c r="D127" s="408">
        <v>0</v>
      </c>
      <c r="E127" s="404" t="s">
        <v>289</v>
      </c>
      <c r="F127" s="67">
        <f>SUM(F129)</f>
        <v>0</v>
      </c>
      <c r="G127" s="405">
        <f>SUM(G129)</f>
        <v>0</v>
      </c>
      <c r="H127" s="34">
        <f>SUM(H129)</f>
        <v>0</v>
      </c>
      <c r="I127" s="398">
        <f t="shared" si="14"/>
        <v>0</v>
      </c>
      <c r="J127" s="398">
        <f t="shared" si="15"/>
        <v>0</v>
      </c>
      <c r="K127" s="398">
        <f t="shared" si="16"/>
        <v>0</v>
      </c>
      <c r="L127" s="398">
        <f t="shared" si="17"/>
        <v>0</v>
      </c>
    </row>
    <row r="128" spans="1:12" s="237" customFormat="1" ht="16.5" customHeight="1">
      <c r="A128" s="406"/>
      <c r="B128" s="400"/>
      <c r="C128" s="407"/>
      <c r="D128" s="408"/>
      <c r="E128" s="404" t="s">
        <v>248</v>
      </c>
      <c r="F128" s="67"/>
      <c r="G128" s="405"/>
      <c r="H128" s="34"/>
      <c r="I128" s="398">
        <f t="shared" si="14"/>
        <v>0</v>
      </c>
      <c r="J128" s="398">
        <f t="shared" si="15"/>
        <v>0</v>
      </c>
      <c r="K128" s="398">
        <f t="shared" si="16"/>
        <v>0</v>
      </c>
      <c r="L128" s="398">
        <f t="shared" si="17"/>
        <v>0</v>
      </c>
    </row>
    <row r="129" spans="1:12" ht="20.25" customHeight="1" thickBot="1">
      <c r="A129" s="406">
        <v>2341</v>
      </c>
      <c r="B129" s="436" t="s">
        <v>884</v>
      </c>
      <c r="C129" s="407">
        <v>4</v>
      </c>
      <c r="D129" s="408">
        <v>1</v>
      </c>
      <c r="E129" s="404" t="s">
        <v>289</v>
      </c>
      <c r="F129" s="422">
        <f>SUM(G129:H129)</f>
        <v>0</v>
      </c>
      <c r="G129" s="423"/>
      <c r="H129" s="34"/>
      <c r="I129" s="398">
        <f t="shared" si="14"/>
        <v>0</v>
      </c>
      <c r="J129" s="398">
        <f t="shared" si="15"/>
        <v>0</v>
      </c>
      <c r="K129" s="398">
        <f t="shared" si="16"/>
        <v>0</v>
      </c>
      <c r="L129" s="398">
        <f t="shared" si="17"/>
        <v>0</v>
      </c>
    </row>
    <row r="130" spans="1:12" ht="17.25">
      <c r="A130" s="406">
        <v>2350</v>
      </c>
      <c r="B130" s="436" t="s">
        <v>884</v>
      </c>
      <c r="C130" s="407">
        <v>5</v>
      </c>
      <c r="D130" s="408">
        <v>0</v>
      </c>
      <c r="E130" s="404" t="s">
        <v>290</v>
      </c>
      <c r="F130" s="67">
        <f>SUM(F132)</f>
        <v>0</v>
      </c>
      <c r="G130" s="405">
        <f>SUM(G132)</f>
        <v>0</v>
      </c>
      <c r="H130" s="34">
        <f>SUM(H132)</f>
        <v>0</v>
      </c>
      <c r="I130" s="398">
        <f t="shared" si="14"/>
        <v>0</v>
      </c>
      <c r="J130" s="398">
        <f t="shared" si="15"/>
        <v>0</v>
      </c>
      <c r="K130" s="398">
        <f t="shared" si="16"/>
        <v>0</v>
      </c>
      <c r="L130" s="398">
        <f t="shared" si="17"/>
        <v>0</v>
      </c>
    </row>
    <row r="131" spans="1:12" ht="17.25">
      <c r="A131" s="406"/>
      <c r="B131" s="400"/>
      <c r="C131" s="407"/>
      <c r="D131" s="408"/>
      <c r="E131" s="404" t="s">
        <v>248</v>
      </c>
      <c r="F131" s="67"/>
      <c r="G131" s="405"/>
      <c r="H131" s="34"/>
      <c r="I131" s="398">
        <f t="shared" si="14"/>
        <v>0</v>
      </c>
      <c r="J131" s="398">
        <f t="shared" si="15"/>
        <v>0</v>
      </c>
      <c r="K131" s="398">
        <f t="shared" si="16"/>
        <v>0</v>
      </c>
      <c r="L131" s="398">
        <f t="shared" si="17"/>
        <v>0</v>
      </c>
    </row>
    <row r="132" spans="1:12" s="237" customFormat="1" ht="14.25" customHeight="1" thickBot="1">
      <c r="A132" s="406">
        <v>2351</v>
      </c>
      <c r="B132" s="436" t="s">
        <v>884</v>
      </c>
      <c r="C132" s="407">
        <v>5</v>
      </c>
      <c r="D132" s="408">
        <v>1</v>
      </c>
      <c r="E132" s="404" t="s">
        <v>291</v>
      </c>
      <c r="F132" s="422">
        <f>SUM(G132:H132)</f>
        <v>0</v>
      </c>
      <c r="G132" s="423"/>
      <c r="H132" s="34"/>
      <c r="I132" s="398">
        <f t="shared" si="14"/>
        <v>0</v>
      </c>
      <c r="J132" s="398">
        <f t="shared" si="15"/>
        <v>0</v>
      </c>
      <c r="K132" s="398">
        <f t="shared" si="16"/>
        <v>0</v>
      </c>
      <c r="L132" s="398">
        <f t="shared" si="17"/>
        <v>0</v>
      </c>
    </row>
    <row r="133" spans="1:12" ht="40.5">
      <c r="A133" s="406">
        <v>2360</v>
      </c>
      <c r="B133" s="436" t="s">
        <v>884</v>
      </c>
      <c r="C133" s="407">
        <v>6</v>
      </c>
      <c r="D133" s="408">
        <v>0</v>
      </c>
      <c r="E133" s="404" t="s">
        <v>292</v>
      </c>
      <c r="F133" s="67">
        <f>SUM(F135)</f>
        <v>0</v>
      </c>
      <c r="G133" s="405">
        <f>SUM(G135)</f>
        <v>0</v>
      </c>
      <c r="H133" s="34">
        <f>SUM(H135)</f>
        <v>0</v>
      </c>
      <c r="I133" s="398">
        <f t="shared" si="14"/>
        <v>0</v>
      </c>
      <c r="J133" s="398">
        <f t="shared" si="15"/>
        <v>0</v>
      </c>
      <c r="K133" s="398">
        <f t="shared" si="16"/>
        <v>0</v>
      </c>
      <c r="L133" s="398">
        <f t="shared" si="17"/>
        <v>0</v>
      </c>
    </row>
    <row r="134" spans="1:12" ht="14.25" customHeight="1">
      <c r="A134" s="406"/>
      <c r="B134" s="400"/>
      <c r="C134" s="407"/>
      <c r="D134" s="408"/>
      <c r="E134" s="404" t="s">
        <v>248</v>
      </c>
      <c r="F134" s="67"/>
      <c r="G134" s="405"/>
      <c r="H134" s="34"/>
      <c r="I134" s="398">
        <f t="shared" si="14"/>
        <v>0</v>
      </c>
      <c r="J134" s="398">
        <f t="shared" si="15"/>
        <v>0</v>
      </c>
      <c r="K134" s="398">
        <f t="shared" si="16"/>
        <v>0</v>
      </c>
      <c r="L134" s="398">
        <f t="shared" si="17"/>
        <v>0</v>
      </c>
    </row>
    <row r="135" spans="1:12" s="237" customFormat="1" ht="41.25" customHeight="1" thickBot="1">
      <c r="A135" s="406">
        <v>2361</v>
      </c>
      <c r="B135" s="436" t="s">
        <v>884</v>
      </c>
      <c r="C135" s="407">
        <v>6</v>
      </c>
      <c r="D135" s="408">
        <v>1</v>
      </c>
      <c r="E135" s="404" t="s">
        <v>292</v>
      </c>
      <c r="F135" s="422">
        <f>SUM(G135:H135)</f>
        <v>0</v>
      </c>
      <c r="G135" s="423"/>
      <c r="H135" s="34"/>
      <c r="I135" s="398">
        <f t="shared" si="14"/>
        <v>0</v>
      </c>
      <c r="J135" s="398">
        <f t="shared" si="15"/>
        <v>0</v>
      </c>
      <c r="K135" s="398">
        <f t="shared" si="16"/>
        <v>0</v>
      </c>
      <c r="L135" s="398">
        <f t="shared" si="17"/>
        <v>0</v>
      </c>
    </row>
    <row r="136" spans="1:12" ht="36" customHeight="1">
      <c r="A136" s="406">
        <v>2370</v>
      </c>
      <c r="B136" s="436" t="s">
        <v>884</v>
      </c>
      <c r="C136" s="407">
        <v>7</v>
      </c>
      <c r="D136" s="408">
        <v>0</v>
      </c>
      <c r="E136" s="404" t="s">
        <v>293</v>
      </c>
      <c r="F136" s="67">
        <f>SUM(F138)</f>
        <v>0</v>
      </c>
      <c r="G136" s="405">
        <f>SUM(G138)</f>
        <v>0</v>
      </c>
      <c r="H136" s="34">
        <f>SUM(H138)</f>
        <v>0</v>
      </c>
      <c r="I136" s="398">
        <f aca="true" t="shared" si="18" ref="I136:I201">+F136*25%</f>
        <v>0</v>
      </c>
      <c r="J136" s="398">
        <f aca="true" t="shared" si="19" ref="J136:J201">+F136*50%</f>
        <v>0</v>
      </c>
      <c r="K136" s="398">
        <f aca="true" t="shared" si="20" ref="K136:K201">+F136*75%</f>
        <v>0</v>
      </c>
      <c r="L136" s="398">
        <f aca="true" t="shared" si="21" ref="L136:L201">+F136*100%</f>
        <v>0</v>
      </c>
    </row>
    <row r="137" spans="1:12" ht="39" customHeight="1">
      <c r="A137" s="406"/>
      <c r="B137" s="400"/>
      <c r="C137" s="407"/>
      <c r="D137" s="408"/>
      <c r="E137" s="404" t="s">
        <v>248</v>
      </c>
      <c r="F137" s="67"/>
      <c r="G137" s="405"/>
      <c r="H137" s="34"/>
      <c r="I137" s="398">
        <f t="shared" si="18"/>
        <v>0</v>
      </c>
      <c r="J137" s="398">
        <f t="shared" si="19"/>
        <v>0</v>
      </c>
      <c r="K137" s="398">
        <f t="shared" si="20"/>
        <v>0</v>
      </c>
      <c r="L137" s="398">
        <f t="shared" si="21"/>
        <v>0</v>
      </c>
    </row>
    <row r="138" spans="1:12" s="237" customFormat="1" ht="45.75" customHeight="1" thickBot="1">
      <c r="A138" s="406">
        <v>2371</v>
      </c>
      <c r="B138" s="436" t="s">
        <v>884</v>
      </c>
      <c r="C138" s="407">
        <v>7</v>
      </c>
      <c r="D138" s="408">
        <v>1</v>
      </c>
      <c r="E138" s="404" t="s">
        <v>294</v>
      </c>
      <c r="F138" s="422">
        <f>SUM(G138:H138)</f>
        <v>0</v>
      </c>
      <c r="G138" s="423"/>
      <c r="H138" s="34"/>
      <c r="I138" s="398">
        <f t="shared" si="18"/>
        <v>0</v>
      </c>
      <c r="J138" s="398">
        <f t="shared" si="19"/>
        <v>0</v>
      </c>
      <c r="K138" s="398">
        <f t="shared" si="20"/>
        <v>0</v>
      </c>
      <c r="L138" s="398">
        <f t="shared" si="21"/>
        <v>0</v>
      </c>
    </row>
    <row r="139" spans="1:12" ht="69.75" customHeight="1">
      <c r="A139" s="406">
        <v>2400</v>
      </c>
      <c r="B139" s="436" t="s">
        <v>691</v>
      </c>
      <c r="C139" s="437">
        <v>0</v>
      </c>
      <c r="D139" s="438">
        <v>0</v>
      </c>
      <c r="E139" s="424" t="s">
        <v>295</v>
      </c>
      <c r="F139" s="425">
        <f>SUM(F141,F145,F158,F166,F171,F188,F191,F197,F206)</f>
        <v>810288.2</v>
      </c>
      <c r="G139" s="426">
        <f>SUM(G141,G145,G158,G166,G171,G188,G191,G197,G206)</f>
        <v>534182.2999999999</v>
      </c>
      <c r="H139" s="398">
        <f>H141+H145+H158+H166+H171+H188+H191+H197+H206</f>
        <v>276105.89999999997</v>
      </c>
      <c r="I139" s="425">
        <f>SUM(I141,I145,I158,I166,I171,I188,I191,I197,I206)</f>
        <v>570433</v>
      </c>
      <c r="J139" s="425">
        <f>SUM(J141,J145,J158,J166,J171,J188,J191,J197,J206)</f>
        <v>649939.7999999999</v>
      </c>
      <c r="K139" s="425">
        <f>SUM(K141,K145,K158,K166,K171,K188,K191,K197,K206)</f>
        <v>739311.8999999999</v>
      </c>
      <c r="L139" s="425">
        <f>SUM(L141,L145,L158,L166,L171,L188,L191,L197,L206)</f>
        <v>810288.2</v>
      </c>
    </row>
    <row r="140" spans="1:12" ht="42" customHeight="1">
      <c r="A140" s="399"/>
      <c r="B140" s="400"/>
      <c r="C140" s="401"/>
      <c r="D140" s="402"/>
      <c r="E140" s="404" t="s">
        <v>142</v>
      </c>
      <c r="F140" s="435"/>
      <c r="G140" s="434"/>
      <c r="H140" s="34"/>
      <c r="I140" s="398">
        <f t="shared" si="18"/>
        <v>0</v>
      </c>
      <c r="J140" s="398">
        <f t="shared" si="19"/>
        <v>0</v>
      </c>
      <c r="K140" s="398">
        <f t="shared" si="20"/>
        <v>0</v>
      </c>
      <c r="L140" s="398">
        <f t="shared" si="21"/>
        <v>0</v>
      </c>
    </row>
    <row r="141" spans="1:12" s="237" customFormat="1" ht="12" customHeight="1">
      <c r="A141" s="406">
        <v>2410</v>
      </c>
      <c r="B141" s="436" t="s">
        <v>691</v>
      </c>
      <c r="C141" s="407">
        <v>1</v>
      </c>
      <c r="D141" s="408">
        <v>0</v>
      </c>
      <c r="E141" s="404" t="s">
        <v>296</v>
      </c>
      <c r="F141" s="67">
        <f>SUM(F143:F144)</f>
        <v>0</v>
      </c>
      <c r="G141" s="405">
        <f>SUM(G143:G144)</f>
        <v>0</v>
      </c>
      <c r="H141" s="34">
        <f>SUM(H143:H144)</f>
        <v>0</v>
      </c>
      <c r="I141" s="398">
        <f t="shared" si="18"/>
        <v>0</v>
      </c>
      <c r="J141" s="398">
        <f t="shared" si="19"/>
        <v>0</v>
      </c>
      <c r="K141" s="398">
        <f t="shared" si="20"/>
        <v>0</v>
      </c>
      <c r="L141" s="398">
        <f t="shared" si="21"/>
        <v>0</v>
      </c>
    </row>
    <row r="142" spans="1:12" ht="38.25" customHeight="1">
      <c r="A142" s="406"/>
      <c r="B142" s="400"/>
      <c r="C142" s="407"/>
      <c r="D142" s="408"/>
      <c r="E142" s="404" t="s">
        <v>248</v>
      </c>
      <c r="F142" s="67"/>
      <c r="G142" s="405"/>
      <c r="H142" s="34"/>
      <c r="I142" s="398">
        <f t="shared" si="18"/>
        <v>0</v>
      </c>
      <c r="J142" s="398">
        <f t="shared" si="19"/>
        <v>0</v>
      </c>
      <c r="K142" s="398">
        <f t="shared" si="20"/>
        <v>0</v>
      </c>
      <c r="L142" s="398">
        <f t="shared" si="21"/>
        <v>0</v>
      </c>
    </row>
    <row r="143" spans="1:12" s="236" customFormat="1" ht="57" customHeight="1" thickBot="1">
      <c r="A143" s="406">
        <v>2411</v>
      </c>
      <c r="B143" s="436" t="s">
        <v>691</v>
      </c>
      <c r="C143" s="407">
        <v>1</v>
      </c>
      <c r="D143" s="408">
        <v>1</v>
      </c>
      <c r="E143" s="404" t="s">
        <v>297</v>
      </c>
      <c r="F143" s="422">
        <f>SUM(G143:H143)</f>
        <v>0</v>
      </c>
      <c r="G143" s="423"/>
      <c r="H143" s="34"/>
      <c r="I143" s="398">
        <f t="shared" si="18"/>
        <v>0</v>
      </c>
      <c r="J143" s="398">
        <f t="shared" si="19"/>
        <v>0</v>
      </c>
      <c r="K143" s="398">
        <f t="shared" si="20"/>
        <v>0</v>
      </c>
      <c r="L143" s="398">
        <f t="shared" si="21"/>
        <v>0</v>
      </c>
    </row>
    <row r="144" spans="1:12" ht="35.25" customHeight="1" thickBot="1">
      <c r="A144" s="406">
        <v>2412</v>
      </c>
      <c r="B144" s="436" t="s">
        <v>691</v>
      </c>
      <c r="C144" s="407">
        <v>1</v>
      </c>
      <c r="D144" s="408">
        <v>2</v>
      </c>
      <c r="E144" s="404" t="s">
        <v>298</v>
      </c>
      <c r="F144" s="422">
        <f>SUM(G144:H144)</f>
        <v>0</v>
      </c>
      <c r="G144" s="423"/>
      <c r="H144" s="34"/>
      <c r="I144" s="398">
        <f t="shared" si="18"/>
        <v>0</v>
      </c>
      <c r="J144" s="398">
        <f t="shared" si="19"/>
        <v>0</v>
      </c>
      <c r="K144" s="398">
        <f t="shared" si="20"/>
        <v>0</v>
      </c>
      <c r="L144" s="398">
        <f t="shared" si="21"/>
        <v>0</v>
      </c>
    </row>
    <row r="145" spans="1:12" ht="36.75" customHeight="1" thickBot="1">
      <c r="A145" s="406">
        <v>2420</v>
      </c>
      <c r="B145" s="436" t="s">
        <v>691</v>
      </c>
      <c r="C145" s="407">
        <v>2</v>
      </c>
      <c r="D145" s="408">
        <v>0</v>
      </c>
      <c r="E145" s="404" t="s">
        <v>299</v>
      </c>
      <c r="F145" s="422">
        <f>SUM(G145:H145)</f>
        <v>465983.1</v>
      </c>
      <c r="G145" s="405">
        <f aca="true" t="shared" si="22" ref="G145:L145">SUM(G147,G155,G156,G157)</f>
        <v>465983.1</v>
      </c>
      <c r="H145" s="34">
        <f t="shared" si="22"/>
        <v>0</v>
      </c>
      <c r="I145" s="426">
        <f t="shared" si="22"/>
        <v>452858.1</v>
      </c>
      <c r="J145" s="426">
        <f t="shared" si="22"/>
        <v>459483.1</v>
      </c>
      <c r="K145" s="426">
        <f t="shared" si="22"/>
        <v>462233.1</v>
      </c>
      <c r="L145" s="426">
        <f t="shared" si="22"/>
        <v>465983.1</v>
      </c>
    </row>
    <row r="146" spans="1:12" s="237" customFormat="1" ht="13.5" customHeight="1">
      <c r="A146" s="406"/>
      <c r="B146" s="400"/>
      <c r="C146" s="407"/>
      <c r="D146" s="408"/>
      <c r="E146" s="404" t="s">
        <v>248</v>
      </c>
      <c r="F146" s="67"/>
      <c r="G146" s="405"/>
      <c r="H146" s="34"/>
      <c r="I146" s="398">
        <f t="shared" si="18"/>
        <v>0</v>
      </c>
      <c r="J146" s="398">
        <f t="shared" si="19"/>
        <v>0</v>
      </c>
      <c r="K146" s="398">
        <f t="shared" si="20"/>
        <v>0</v>
      </c>
      <c r="L146" s="398">
        <f t="shared" si="21"/>
        <v>0</v>
      </c>
    </row>
    <row r="147" spans="1:12" ht="29.25" customHeight="1" thickBot="1">
      <c r="A147" s="406">
        <v>2421</v>
      </c>
      <c r="B147" s="436" t="s">
        <v>691</v>
      </c>
      <c r="C147" s="407">
        <v>2</v>
      </c>
      <c r="D147" s="408">
        <v>1</v>
      </c>
      <c r="E147" s="424" t="s">
        <v>300</v>
      </c>
      <c r="F147" s="422">
        <f aca="true" t="shared" si="23" ref="F147:F158">SUM(G147:H147)</f>
        <v>465983.1</v>
      </c>
      <c r="G147" s="423">
        <f>SUM(G148,G152)</f>
        <v>465983.1</v>
      </c>
      <c r="H147" s="34">
        <f>SUM(H148,H153)</f>
        <v>0</v>
      </c>
      <c r="I147" s="439">
        <f>SUM(I148,I152)</f>
        <v>452858.1</v>
      </c>
      <c r="J147" s="439">
        <f>SUM(J148,J152)</f>
        <v>459483.1</v>
      </c>
      <c r="K147" s="439">
        <f>SUM(K148,K152)</f>
        <v>462233.1</v>
      </c>
      <c r="L147" s="439">
        <f>SUM(L148,L152)</f>
        <v>465983.1</v>
      </c>
    </row>
    <row r="148" spans="1:12" ht="36.75" customHeight="1" thickBot="1">
      <c r="A148" s="406"/>
      <c r="B148" s="436" t="s">
        <v>691</v>
      </c>
      <c r="C148" s="407" t="s">
        <v>863</v>
      </c>
      <c r="D148" s="408" t="s">
        <v>862</v>
      </c>
      <c r="E148" s="416" t="s">
        <v>192</v>
      </c>
      <c r="F148" s="440">
        <f>SUM(G148:H148)</f>
        <v>15000</v>
      </c>
      <c r="G148" s="423">
        <f>SUM(G149,G150,G151)</f>
        <v>15000</v>
      </c>
      <c r="H148" s="34">
        <f>SUM(H149,H150,H151,H153)</f>
        <v>0</v>
      </c>
      <c r="I148" s="439">
        <f>SUM(I149,I150,I151)</f>
        <v>1875</v>
      </c>
      <c r="J148" s="439">
        <f>SUM(J149,J150,J151)</f>
        <v>8500</v>
      </c>
      <c r="K148" s="439">
        <f>SUM(K149,K150,K151)</f>
        <v>11250</v>
      </c>
      <c r="L148" s="439">
        <f>SUM(L149,L150,L151)</f>
        <v>15000</v>
      </c>
    </row>
    <row r="149" spans="1:12" ht="40.5" customHeight="1" thickBot="1">
      <c r="A149" s="406"/>
      <c r="B149" s="436"/>
      <c r="C149" s="407"/>
      <c r="D149" s="408"/>
      <c r="E149" s="416" t="s">
        <v>167</v>
      </c>
      <c r="F149" s="422">
        <f t="shared" si="23"/>
        <v>3500</v>
      </c>
      <c r="G149" s="423">
        <v>3500</v>
      </c>
      <c r="H149" s="34"/>
      <c r="I149" s="34">
        <v>500</v>
      </c>
      <c r="J149" s="34">
        <v>1750</v>
      </c>
      <c r="K149" s="34">
        <v>2625</v>
      </c>
      <c r="L149" s="34">
        <v>3500</v>
      </c>
    </row>
    <row r="150" spans="1:12" s="237" customFormat="1" ht="44.25" customHeight="1" thickBot="1">
      <c r="A150" s="406"/>
      <c r="B150" s="436"/>
      <c r="C150" s="407"/>
      <c r="D150" s="407"/>
      <c r="E150" s="416" t="s">
        <v>170</v>
      </c>
      <c r="F150" s="440">
        <f t="shared" si="23"/>
        <v>1500</v>
      </c>
      <c r="G150" s="423">
        <v>1500</v>
      </c>
      <c r="H150" s="34"/>
      <c r="I150" s="34">
        <v>375</v>
      </c>
      <c r="J150" s="34">
        <v>750</v>
      </c>
      <c r="K150" s="34">
        <v>1125</v>
      </c>
      <c r="L150" s="34">
        <v>1500</v>
      </c>
    </row>
    <row r="151" spans="1:12" ht="39.75" customHeight="1" thickBot="1">
      <c r="A151" s="406"/>
      <c r="B151" s="436"/>
      <c r="C151" s="407"/>
      <c r="D151" s="408"/>
      <c r="E151" s="441" t="s">
        <v>193</v>
      </c>
      <c r="F151" s="422">
        <f t="shared" si="23"/>
        <v>10000</v>
      </c>
      <c r="G151" s="423">
        <v>10000</v>
      </c>
      <c r="H151" s="34"/>
      <c r="I151" s="34">
        <v>1000</v>
      </c>
      <c r="J151" s="34">
        <v>6000</v>
      </c>
      <c r="K151" s="34">
        <v>7500</v>
      </c>
      <c r="L151" s="34">
        <v>10000</v>
      </c>
    </row>
    <row r="152" spans="1:12" ht="39.75" customHeight="1" thickBot="1">
      <c r="A152" s="406"/>
      <c r="B152" s="436" t="s">
        <v>691</v>
      </c>
      <c r="C152" s="407" t="s">
        <v>863</v>
      </c>
      <c r="D152" s="408" t="s">
        <v>862</v>
      </c>
      <c r="E152" s="507" t="s">
        <v>886</v>
      </c>
      <c r="F152" s="422">
        <f t="shared" si="23"/>
        <v>450983.1</v>
      </c>
      <c r="G152" s="405">
        <f>SUM(G153)</f>
        <v>450983.1</v>
      </c>
      <c r="H152" s="34"/>
      <c r="I152" s="398">
        <f>I153</f>
        <v>450983.1</v>
      </c>
      <c r="J152" s="398">
        <f>J153</f>
        <v>450983.1</v>
      </c>
      <c r="K152" s="398">
        <f>K153</f>
        <v>450983.1</v>
      </c>
      <c r="L152" s="398">
        <f>L153</f>
        <v>450983.1</v>
      </c>
    </row>
    <row r="153" spans="1:12" ht="39.75" customHeight="1" thickBot="1">
      <c r="A153" s="406"/>
      <c r="B153" s="436"/>
      <c r="C153" s="407"/>
      <c r="D153" s="408"/>
      <c r="E153" s="416" t="s">
        <v>189</v>
      </c>
      <c r="F153" s="422">
        <f t="shared" si="23"/>
        <v>450983.1</v>
      </c>
      <c r="G153" s="423">
        <v>450983.1</v>
      </c>
      <c r="H153" s="34"/>
      <c r="I153" s="423">
        <v>450983.1</v>
      </c>
      <c r="J153" s="423">
        <v>450983.1</v>
      </c>
      <c r="K153" s="423">
        <v>450983.1</v>
      </c>
      <c r="L153" s="423">
        <v>450983.1</v>
      </c>
    </row>
    <row r="154" spans="1:12" ht="53.25" customHeight="1" thickBot="1">
      <c r="A154" s="406"/>
      <c r="B154" s="436"/>
      <c r="C154" s="407"/>
      <c r="D154" s="408"/>
      <c r="E154" s="419" t="s">
        <v>194</v>
      </c>
      <c r="F154" s="422">
        <f t="shared" si="23"/>
        <v>0</v>
      </c>
      <c r="G154" s="423"/>
      <c r="H154" s="34"/>
      <c r="I154" s="398">
        <f t="shared" si="18"/>
        <v>0</v>
      </c>
      <c r="J154" s="398">
        <f t="shared" si="19"/>
        <v>0</v>
      </c>
      <c r="K154" s="398">
        <f t="shared" si="20"/>
        <v>0</v>
      </c>
      <c r="L154" s="398">
        <f t="shared" si="21"/>
        <v>0</v>
      </c>
    </row>
    <row r="155" spans="1:12" ht="38.25" customHeight="1" thickBot="1">
      <c r="A155" s="406">
        <v>2422</v>
      </c>
      <c r="B155" s="436" t="s">
        <v>691</v>
      </c>
      <c r="C155" s="407">
        <v>2</v>
      </c>
      <c r="D155" s="408">
        <v>2</v>
      </c>
      <c r="E155" s="404" t="s">
        <v>303</v>
      </c>
      <c r="F155" s="422">
        <f t="shared" si="23"/>
        <v>0</v>
      </c>
      <c r="G155" s="423"/>
      <c r="H155" s="34"/>
      <c r="I155" s="398">
        <f t="shared" si="18"/>
        <v>0</v>
      </c>
      <c r="J155" s="398">
        <f t="shared" si="19"/>
        <v>0</v>
      </c>
      <c r="K155" s="398">
        <f t="shared" si="20"/>
        <v>0</v>
      </c>
      <c r="L155" s="398">
        <f t="shared" si="21"/>
        <v>0</v>
      </c>
    </row>
    <row r="156" spans="1:12" ht="23.25" customHeight="1" thickBot="1">
      <c r="A156" s="406">
        <v>2423</v>
      </c>
      <c r="B156" s="436" t="s">
        <v>691</v>
      </c>
      <c r="C156" s="407">
        <v>2</v>
      </c>
      <c r="D156" s="408">
        <v>3</v>
      </c>
      <c r="E156" s="404" t="s">
        <v>304</v>
      </c>
      <c r="F156" s="422">
        <f t="shared" si="23"/>
        <v>0</v>
      </c>
      <c r="G156" s="423"/>
      <c r="H156" s="34"/>
      <c r="I156" s="398">
        <f t="shared" si="18"/>
        <v>0</v>
      </c>
      <c r="J156" s="398">
        <f t="shared" si="19"/>
        <v>0</v>
      </c>
      <c r="K156" s="398">
        <f t="shared" si="20"/>
        <v>0</v>
      </c>
      <c r="L156" s="398">
        <f t="shared" si="21"/>
        <v>0</v>
      </c>
    </row>
    <row r="157" spans="1:12" ht="39.75" customHeight="1" thickBot="1">
      <c r="A157" s="406">
        <v>2424</v>
      </c>
      <c r="B157" s="436" t="s">
        <v>691</v>
      </c>
      <c r="C157" s="407">
        <v>2</v>
      </c>
      <c r="D157" s="408">
        <v>4</v>
      </c>
      <c r="E157" s="404" t="s">
        <v>305</v>
      </c>
      <c r="F157" s="422">
        <v>0</v>
      </c>
      <c r="G157" s="414"/>
      <c r="H157" s="34">
        <v>0</v>
      </c>
      <c r="I157" s="398">
        <f t="shared" si="18"/>
        <v>0</v>
      </c>
      <c r="J157" s="398">
        <f t="shared" si="19"/>
        <v>0</v>
      </c>
      <c r="K157" s="398">
        <f t="shared" si="20"/>
        <v>0</v>
      </c>
      <c r="L157" s="398">
        <f t="shared" si="21"/>
        <v>0</v>
      </c>
    </row>
    <row r="158" spans="1:12" ht="74.25" customHeight="1" thickBot="1">
      <c r="A158" s="406">
        <v>2430</v>
      </c>
      <c r="B158" s="436" t="s">
        <v>691</v>
      </c>
      <c r="C158" s="407">
        <v>3</v>
      </c>
      <c r="D158" s="408">
        <v>0</v>
      </c>
      <c r="E158" s="404" t="s">
        <v>306</v>
      </c>
      <c r="F158" s="422">
        <f t="shared" si="23"/>
        <v>0</v>
      </c>
      <c r="G158" s="405">
        <f>SUM(G160:G161)</f>
        <v>0</v>
      </c>
      <c r="H158" s="34">
        <f>SUM(H160:H161)</f>
        <v>0</v>
      </c>
      <c r="I158" s="398">
        <f t="shared" si="18"/>
        <v>0</v>
      </c>
      <c r="J158" s="398">
        <f t="shared" si="19"/>
        <v>0</v>
      </c>
      <c r="K158" s="398">
        <f t="shared" si="20"/>
        <v>0</v>
      </c>
      <c r="L158" s="398">
        <f t="shared" si="21"/>
        <v>0</v>
      </c>
    </row>
    <row r="159" spans="1:12" ht="30" customHeight="1">
      <c r="A159" s="406"/>
      <c r="B159" s="400"/>
      <c r="C159" s="407"/>
      <c r="D159" s="408"/>
      <c r="E159" s="404" t="s">
        <v>248</v>
      </c>
      <c r="F159" s="67"/>
      <c r="G159" s="405"/>
      <c r="H159" s="34"/>
      <c r="I159" s="398">
        <f t="shared" si="18"/>
        <v>0</v>
      </c>
      <c r="J159" s="398">
        <f t="shared" si="19"/>
        <v>0</v>
      </c>
      <c r="K159" s="398">
        <f t="shared" si="20"/>
        <v>0</v>
      </c>
      <c r="L159" s="398">
        <f t="shared" si="21"/>
        <v>0</v>
      </c>
    </row>
    <row r="160" spans="1:12" ht="39.75" customHeight="1" thickBot="1">
      <c r="A160" s="406">
        <v>2431</v>
      </c>
      <c r="B160" s="436" t="s">
        <v>691</v>
      </c>
      <c r="C160" s="407">
        <v>3</v>
      </c>
      <c r="D160" s="408">
        <v>1</v>
      </c>
      <c r="E160" s="404" t="s">
        <v>307</v>
      </c>
      <c r="F160" s="422">
        <f aca="true" t="shared" si="24" ref="F160:F165">SUM(G160:H160)</f>
        <v>0</v>
      </c>
      <c r="G160" s="405"/>
      <c r="H160" s="34"/>
      <c r="I160" s="398">
        <f t="shared" si="18"/>
        <v>0</v>
      </c>
      <c r="J160" s="398">
        <f t="shared" si="19"/>
        <v>0</v>
      </c>
      <c r="K160" s="398">
        <f t="shared" si="20"/>
        <v>0</v>
      </c>
      <c r="L160" s="398">
        <f t="shared" si="21"/>
        <v>0</v>
      </c>
    </row>
    <row r="161" spans="1:12" ht="39.75" customHeight="1" thickBot="1">
      <c r="A161" s="406">
        <v>2432</v>
      </c>
      <c r="B161" s="436" t="s">
        <v>691</v>
      </c>
      <c r="C161" s="407">
        <v>3</v>
      </c>
      <c r="D161" s="408">
        <v>2</v>
      </c>
      <c r="E161" s="404" t="s">
        <v>308</v>
      </c>
      <c r="F161" s="422">
        <f>SUM(G161:H161)</f>
        <v>0</v>
      </c>
      <c r="G161" s="405"/>
      <c r="H161" s="34"/>
      <c r="I161" s="398">
        <f t="shared" si="18"/>
        <v>0</v>
      </c>
      <c r="J161" s="398">
        <f t="shared" si="19"/>
        <v>0</v>
      </c>
      <c r="K161" s="398">
        <f t="shared" si="20"/>
        <v>0</v>
      </c>
      <c r="L161" s="398">
        <f t="shared" si="21"/>
        <v>0</v>
      </c>
    </row>
    <row r="162" spans="1:12" ht="39.75" customHeight="1" thickBot="1">
      <c r="A162" s="406">
        <v>2433</v>
      </c>
      <c r="B162" s="436" t="s">
        <v>691</v>
      </c>
      <c r="C162" s="407">
        <v>3</v>
      </c>
      <c r="D162" s="408">
        <v>3</v>
      </c>
      <c r="E162" s="404" t="s">
        <v>309</v>
      </c>
      <c r="F162" s="422">
        <f t="shared" si="24"/>
        <v>0</v>
      </c>
      <c r="G162" s="405"/>
      <c r="H162" s="34"/>
      <c r="I162" s="398">
        <f t="shared" si="18"/>
        <v>0</v>
      </c>
      <c r="J162" s="398">
        <f t="shared" si="19"/>
        <v>0</v>
      </c>
      <c r="K162" s="398">
        <f t="shared" si="20"/>
        <v>0</v>
      </c>
      <c r="L162" s="398">
        <f t="shared" si="21"/>
        <v>0</v>
      </c>
    </row>
    <row r="163" spans="1:12" ht="28.5" customHeight="1" thickBot="1">
      <c r="A163" s="406">
        <v>2434</v>
      </c>
      <c r="B163" s="436" t="s">
        <v>691</v>
      </c>
      <c r="C163" s="407">
        <v>3</v>
      </c>
      <c r="D163" s="408">
        <v>4</v>
      </c>
      <c r="E163" s="404" t="s">
        <v>310</v>
      </c>
      <c r="F163" s="422">
        <f t="shared" si="24"/>
        <v>0</v>
      </c>
      <c r="G163" s="405"/>
      <c r="H163" s="34"/>
      <c r="I163" s="398">
        <f t="shared" si="18"/>
        <v>0</v>
      </c>
      <c r="J163" s="398">
        <f t="shared" si="19"/>
        <v>0</v>
      </c>
      <c r="K163" s="398">
        <f t="shared" si="20"/>
        <v>0</v>
      </c>
      <c r="L163" s="398">
        <f t="shared" si="21"/>
        <v>0</v>
      </c>
    </row>
    <row r="164" spans="1:12" ht="17.25" customHeight="1" thickBot="1">
      <c r="A164" s="406">
        <v>2435</v>
      </c>
      <c r="B164" s="436" t="s">
        <v>691</v>
      </c>
      <c r="C164" s="407">
        <v>3</v>
      </c>
      <c r="D164" s="408">
        <v>5</v>
      </c>
      <c r="E164" s="404" t="s">
        <v>311</v>
      </c>
      <c r="F164" s="422">
        <f t="shared" si="24"/>
        <v>0</v>
      </c>
      <c r="G164" s="405"/>
      <c r="H164" s="34"/>
      <c r="I164" s="398">
        <f t="shared" si="18"/>
        <v>0</v>
      </c>
      <c r="J164" s="398">
        <f t="shared" si="19"/>
        <v>0</v>
      </c>
      <c r="K164" s="398">
        <f t="shared" si="20"/>
        <v>0</v>
      </c>
      <c r="L164" s="398">
        <f t="shared" si="21"/>
        <v>0</v>
      </c>
    </row>
    <row r="165" spans="1:12" ht="21" customHeight="1" thickBot="1">
      <c r="A165" s="406">
        <v>2436</v>
      </c>
      <c r="B165" s="436" t="s">
        <v>691</v>
      </c>
      <c r="C165" s="407">
        <v>3</v>
      </c>
      <c r="D165" s="408">
        <v>6</v>
      </c>
      <c r="E165" s="404" t="s">
        <v>312</v>
      </c>
      <c r="F165" s="422">
        <f t="shared" si="24"/>
        <v>0</v>
      </c>
      <c r="G165" s="405"/>
      <c r="H165" s="34"/>
      <c r="I165" s="398">
        <f t="shared" si="18"/>
        <v>0</v>
      </c>
      <c r="J165" s="398">
        <f t="shared" si="19"/>
        <v>0</v>
      </c>
      <c r="K165" s="398">
        <f t="shared" si="20"/>
        <v>0</v>
      </c>
      <c r="L165" s="398">
        <f t="shared" si="21"/>
        <v>0</v>
      </c>
    </row>
    <row r="166" spans="1:12" ht="27">
      <c r="A166" s="406">
        <v>2440</v>
      </c>
      <c r="B166" s="436" t="s">
        <v>691</v>
      </c>
      <c r="C166" s="407">
        <v>4</v>
      </c>
      <c r="D166" s="408">
        <v>0</v>
      </c>
      <c r="E166" s="404" t="s">
        <v>313</v>
      </c>
      <c r="F166" s="67">
        <f>SUM(F168:F170)</f>
        <v>0</v>
      </c>
      <c r="G166" s="405">
        <f>SUM(G168:G170)</f>
        <v>0</v>
      </c>
      <c r="H166" s="34">
        <f>SUM(H168:H170)</f>
        <v>0</v>
      </c>
      <c r="I166" s="398">
        <f t="shared" si="18"/>
        <v>0</v>
      </c>
      <c r="J166" s="398">
        <f t="shared" si="19"/>
        <v>0</v>
      </c>
      <c r="K166" s="398">
        <f t="shared" si="20"/>
        <v>0</v>
      </c>
      <c r="L166" s="398">
        <f t="shared" si="21"/>
        <v>0</v>
      </c>
    </row>
    <row r="167" spans="1:12" ht="14.25" customHeight="1">
      <c r="A167" s="406"/>
      <c r="B167" s="400"/>
      <c r="C167" s="407"/>
      <c r="D167" s="408"/>
      <c r="E167" s="404" t="s">
        <v>248</v>
      </c>
      <c r="F167" s="67"/>
      <c r="G167" s="405"/>
      <c r="H167" s="34"/>
      <c r="I167" s="398">
        <f t="shared" si="18"/>
        <v>0</v>
      </c>
      <c r="J167" s="398">
        <f t="shared" si="19"/>
        <v>0</v>
      </c>
      <c r="K167" s="398">
        <f t="shared" si="20"/>
        <v>0</v>
      </c>
      <c r="L167" s="398">
        <f t="shared" si="21"/>
        <v>0</v>
      </c>
    </row>
    <row r="168" spans="1:12" s="237" customFormat="1" ht="13.5" customHeight="1" thickBot="1">
      <c r="A168" s="406">
        <v>2441</v>
      </c>
      <c r="B168" s="436" t="s">
        <v>691</v>
      </c>
      <c r="C168" s="407">
        <v>4</v>
      </c>
      <c r="D168" s="408">
        <v>1</v>
      </c>
      <c r="E168" s="404" t="s">
        <v>314</v>
      </c>
      <c r="F168" s="422">
        <f>SUM(G168:H168)</f>
        <v>0</v>
      </c>
      <c r="G168" s="405"/>
      <c r="H168" s="34"/>
      <c r="I168" s="398">
        <f t="shared" si="18"/>
        <v>0</v>
      </c>
      <c r="J168" s="398">
        <f t="shared" si="19"/>
        <v>0</v>
      </c>
      <c r="K168" s="398">
        <f t="shared" si="20"/>
        <v>0</v>
      </c>
      <c r="L168" s="398">
        <f t="shared" si="21"/>
        <v>0</v>
      </c>
    </row>
    <row r="169" spans="1:12" ht="21.75" customHeight="1" thickBot="1">
      <c r="A169" s="406">
        <v>2442</v>
      </c>
      <c r="B169" s="436" t="s">
        <v>691</v>
      </c>
      <c r="C169" s="407">
        <v>4</v>
      </c>
      <c r="D169" s="408">
        <v>2</v>
      </c>
      <c r="E169" s="404" t="s">
        <v>315</v>
      </c>
      <c r="F169" s="422">
        <f>SUM(G169:H169)</f>
        <v>0</v>
      </c>
      <c r="G169" s="405"/>
      <c r="H169" s="34"/>
      <c r="I169" s="398">
        <f t="shared" si="18"/>
        <v>0</v>
      </c>
      <c r="J169" s="398">
        <f t="shared" si="19"/>
        <v>0</v>
      </c>
      <c r="K169" s="398">
        <f t="shared" si="20"/>
        <v>0</v>
      </c>
      <c r="L169" s="398">
        <f t="shared" si="21"/>
        <v>0</v>
      </c>
    </row>
    <row r="170" spans="1:12" ht="15" customHeight="1" thickBot="1">
      <c r="A170" s="406">
        <v>2443</v>
      </c>
      <c r="B170" s="436" t="s">
        <v>691</v>
      </c>
      <c r="C170" s="407">
        <v>4</v>
      </c>
      <c r="D170" s="408">
        <v>3</v>
      </c>
      <c r="E170" s="404" t="s">
        <v>316</v>
      </c>
      <c r="F170" s="422">
        <f>SUM(G170:H170)</f>
        <v>0</v>
      </c>
      <c r="G170" s="405"/>
      <c r="H170" s="34"/>
      <c r="I170" s="398">
        <f t="shared" si="18"/>
        <v>0</v>
      </c>
      <c r="J170" s="398">
        <f t="shared" si="19"/>
        <v>0</v>
      </c>
      <c r="K170" s="398">
        <f t="shared" si="20"/>
        <v>0</v>
      </c>
      <c r="L170" s="398">
        <f t="shared" si="21"/>
        <v>0</v>
      </c>
    </row>
    <row r="171" spans="1:12" ht="15" customHeight="1">
      <c r="A171" s="406">
        <v>2450</v>
      </c>
      <c r="B171" s="436" t="s">
        <v>691</v>
      </c>
      <c r="C171" s="407">
        <v>5</v>
      </c>
      <c r="D171" s="408">
        <v>0</v>
      </c>
      <c r="E171" s="404" t="s">
        <v>317</v>
      </c>
      <c r="F171" s="67">
        <f>SUM(F173)</f>
        <v>364332.8</v>
      </c>
      <c r="G171" s="405">
        <f>SUM(G173+G184+G185+G186+G187)</f>
        <v>68199.2</v>
      </c>
      <c r="H171" s="34">
        <f>SUM(H173)</f>
        <v>296133.6</v>
      </c>
      <c r="I171" s="442">
        <f>SUM(I173)</f>
        <v>122581.8</v>
      </c>
      <c r="J171" s="442">
        <f>SUM(J173)</f>
        <v>200470.6</v>
      </c>
      <c r="K171" s="442">
        <f>SUM(K173)</f>
        <v>292099.6</v>
      </c>
      <c r="L171" s="442">
        <f>SUM(L173)</f>
        <v>364332.8</v>
      </c>
    </row>
    <row r="172" spans="1:12" ht="21" customHeight="1">
      <c r="A172" s="406"/>
      <c r="B172" s="400"/>
      <c r="C172" s="407"/>
      <c r="D172" s="408"/>
      <c r="E172" s="404" t="s">
        <v>248</v>
      </c>
      <c r="F172" s="67"/>
      <c r="G172" s="405"/>
      <c r="H172" s="34"/>
      <c r="I172" s="443">
        <f t="shared" si="18"/>
        <v>0</v>
      </c>
      <c r="J172" s="443">
        <f t="shared" si="19"/>
        <v>0</v>
      </c>
      <c r="K172" s="443">
        <f t="shared" si="20"/>
        <v>0</v>
      </c>
      <c r="L172" s="443">
        <f t="shared" si="21"/>
        <v>0</v>
      </c>
    </row>
    <row r="173" spans="1:12" ht="15" customHeight="1" thickBot="1">
      <c r="A173" s="406">
        <v>2451</v>
      </c>
      <c r="B173" s="436" t="s">
        <v>691</v>
      </c>
      <c r="C173" s="407">
        <v>5</v>
      </c>
      <c r="D173" s="408">
        <v>1</v>
      </c>
      <c r="E173" s="424" t="s">
        <v>318</v>
      </c>
      <c r="F173" s="422">
        <f>SUM(G173:H173)</f>
        <v>364332.8</v>
      </c>
      <c r="G173" s="423">
        <f>G174+G175</f>
        <v>68199.2</v>
      </c>
      <c r="H173" s="34">
        <f>H176+H179</f>
        <v>296133.6</v>
      </c>
      <c r="I173" s="467">
        <f>I174+I175+I176+I179</f>
        <v>122581.8</v>
      </c>
      <c r="J173" s="467">
        <f>J174+J175+J176+J179</f>
        <v>200470.6</v>
      </c>
      <c r="K173" s="467">
        <f>K174+K175+K176+K179</f>
        <v>292099.6</v>
      </c>
      <c r="L173" s="467">
        <f>L174+L175+L176+L179</f>
        <v>364332.8</v>
      </c>
    </row>
    <row r="174" spans="1:12" ht="16.5" customHeight="1" thickBot="1">
      <c r="A174" s="406"/>
      <c r="B174" s="436"/>
      <c r="C174" s="407"/>
      <c r="D174" s="408"/>
      <c r="E174" s="416" t="s">
        <v>566</v>
      </c>
      <c r="F174" s="422">
        <f>G174</f>
        <v>10000</v>
      </c>
      <c r="G174" s="423">
        <v>10000</v>
      </c>
      <c r="H174" s="34"/>
      <c r="I174" s="398">
        <v>2500</v>
      </c>
      <c r="J174" s="398">
        <v>5000</v>
      </c>
      <c r="K174" s="398">
        <v>7500</v>
      </c>
      <c r="L174" s="398">
        <v>10000</v>
      </c>
    </row>
    <row r="175" spans="1:12" ht="52.5" customHeight="1" thickBot="1">
      <c r="A175" s="406"/>
      <c r="B175" s="436"/>
      <c r="C175" s="407"/>
      <c r="D175" s="408"/>
      <c r="E175" s="428" t="s">
        <v>184</v>
      </c>
      <c r="F175" s="422">
        <f aca="true" t="shared" si="25" ref="F175:F187">SUM(G175:H175)</f>
        <v>58199.2</v>
      </c>
      <c r="G175" s="423">
        <v>58199.2</v>
      </c>
      <c r="H175" s="34"/>
      <c r="I175" s="443">
        <v>14001.2</v>
      </c>
      <c r="J175" s="443">
        <v>30390</v>
      </c>
      <c r="K175" s="443">
        <v>46210</v>
      </c>
      <c r="L175" s="443">
        <v>58199.2</v>
      </c>
    </row>
    <row r="176" spans="1:12" s="237" customFormat="1" ht="32.25" customHeight="1" thickBot="1">
      <c r="A176" s="399"/>
      <c r="B176" s="400"/>
      <c r="C176" s="401"/>
      <c r="D176" s="402"/>
      <c r="E176" s="444" t="s">
        <v>195</v>
      </c>
      <c r="F176" s="420">
        <f>H176</f>
        <v>90276.6</v>
      </c>
      <c r="G176" s="421"/>
      <c r="H176" s="398">
        <f>H177+H178</f>
        <v>90276.6</v>
      </c>
      <c r="I176" s="398">
        <f>I177+I178</f>
        <v>30749.6</v>
      </c>
      <c r="J176" s="398">
        <f>J177+J178</f>
        <v>50749.6</v>
      </c>
      <c r="K176" s="398">
        <f>K177+K178</f>
        <v>80276.6</v>
      </c>
      <c r="L176" s="398">
        <f>L177+L178</f>
        <v>90276.6</v>
      </c>
    </row>
    <row r="177" spans="1:12" ht="42.75" customHeight="1" thickBot="1">
      <c r="A177" s="399"/>
      <c r="B177" s="400"/>
      <c r="C177" s="401"/>
      <c r="D177" s="402"/>
      <c r="E177" s="403" t="s">
        <v>196</v>
      </c>
      <c r="F177" s="420">
        <f>SUM(G177:H177)</f>
        <v>79527</v>
      </c>
      <c r="G177" s="421"/>
      <c r="H177" s="34">
        <v>79527</v>
      </c>
      <c r="I177" s="34">
        <v>20000</v>
      </c>
      <c r="J177" s="34">
        <v>40000</v>
      </c>
      <c r="K177" s="34">
        <v>69527</v>
      </c>
      <c r="L177" s="34">
        <v>79527</v>
      </c>
    </row>
    <row r="178" spans="1:12" ht="40.5" customHeight="1" thickBot="1">
      <c r="A178" s="399"/>
      <c r="B178" s="400"/>
      <c r="C178" s="401"/>
      <c r="D178" s="402"/>
      <c r="E178" s="403" t="s">
        <v>557</v>
      </c>
      <c r="F178" s="420">
        <f>H178</f>
        <v>10749.6</v>
      </c>
      <c r="G178" s="421"/>
      <c r="H178" s="34">
        <v>10749.6</v>
      </c>
      <c r="I178" s="34">
        <v>10749.6</v>
      </c>
      <c r="J178" s="34">
        <v>10749.6</v>
      </c>
      <c r="K178" s="34">
        <v>10749.6</v>
      </c>
      <c r="L178" s="34">
        <v>10749.6</v>
      </c>
    </row>
    <row r="179" spans="1:12" ht="52.5" customHeight="1" thickBot="1">
      <c r="A179" s="406"/>
      <c r="B179" s="436"/>
      <c r="C179" s="407"/>
      <c r="D179" s="408"/>
      <c r="E179" s="415" t="s">
        <v>197</v>
      </c>
      <c r="F179" s="445">
        <f t="shared" si="25"/>
        <v>205857</v>
      </c>
      <c r="G179" s="439"/>
      <c r="H179" s="398">
        <f>H180+H181+H182+H183</f>
        <v>205857</v>
      </c>
      <c r="I179" s="398">
        <f>I180+I181+I182+I183</f>
        <v>75331</v>
      </c>
      <c r="J179" s="398">
        <f>J180+J181+J182+J183</f>
        <v>114331</v>
      </c>
      <c r="K179" s="398">
        <f>K180+K181+K182+K183</f>
        <v>158113</v>
      </c>
      <c r="L179" s="398">
        <f>L180+L181+L182+L183</f>
        <v>205857</v>
      </c>
    </row>
    <row r="180" spans="1:12" ht="41.25" customHeight="1" thickBot="1">
      <c r="A180" s="406"/>
      <c r="B180" s="436"/>
      <c r="C180" s="407"/>
      <c r="D180" s="408"/>
      <c r="E180" s="424" t="s">
        <v>244</v>
      </c>
      <c r="F180" s="422">
        <f t="shared" si="25"/>
        <v>52744</v>
      </c>
      <c r="G180" s="423"/>
      <c r="H180" s="34">
        <v>52744</v>
      </c>
      <c r="I180" s="467">
        <v>22000</v>
      </c>
      <c r="J180" s="34">
        <v>30000</v>
      </c>
      <c r="K180" s="34">
        <v>35000</v>
      </c>
      <c r="L180" s="34">
        <v>52744</v>
      </c>
    </row>
    <row r="181" spans="1:12" ht="52.5" customHeight="1" thickBot="1">
      <c r="A181" s="406"/>
      <c r="B181" s="436"/>
      <c r="C181" s="407"/>
      <c r="D181" s="408"/>
      <c r="E181" s="424" t="s">
        <v>561</v>
      </c>
      <c r="F181" s="422">
        <f>H181</f>
        <v>31068</v>
      </c>
      <c r="G181" s="423"/>
      <c r="H181" s="34">
        <v>31068</v>
      </c>
      <c r="I181" s="467">
        <v>12000</v>
      </c>
      <c r="J181" s="34">
        <v>23000</v>
      </c>
      <c r="K181" s="34">
        <v>31068</v>
      </c>
      <c r="L181" s="34">
        <v>31068</v>
      </c>
    </row>
    <row r="182" spans="1:12" s="237" customFormat="1" ht="73.5" customHeight="1" thickBot="1">
      <c r="A182" s="406"/>
      <c r="B182" s="436"/>
      <c r="C182" s="407"/>
      <c r="D182" s="408"/>
      <c r="E182" s="424" t="s">
        <v>558</v>
      </c>
      <c r="F182" s="422">
        <f>H182</f>
        <v>120714</v>
      </c>
      <c r="G182" s="423"/>
      <c r="H182" s="34">
        <v>120714</v>
      </c>
      <c r="I182" s="467">
        <v>40000</v>
      </c>
      <c r="J182" s="34">
        <v>60000</v>
      </c>
      <c r="K182" s="34">
        <v>90714</v>
      </c>
      <c r="L182" s="34">
        <v>120714</v>
      </c>
    </row>
    <row r="183" spans="1:12" s="237" customFormat="1" ht="54.75" customHeight="1" thickBot="1">
      <c r="A183" s="406"/>
      <c r="B183" s="436"/>
      <c r="C183" s="407"/>
      <c r="D183" s="408"/>
      <c r="E183" s="424" t="s">
        <v>564</v>
      </c>
      <c r="F183" s="422">
        <f>H183</f>
        <v>1331</v>
      </c>
      <c r="G183" s="423"/>
      <c r="H183" s="34">
        <v>1331</v>
      </c>
      <c r="I183" s="34">
        <v>1331</v>
      </c>
      <c r="J183" s="34">
        <v>1331</v>
      </c>
      <c r="K183" s="34">
        <v>1331</v>
      </c>
      <c r="L183" s="34">
        <v>1331</v>
      </c>
    </row>
    <row r="184" spans="1:12" ht="27" customHeight="1" thickBot="1">
      <c r="A184" s="406">
        <v>2452</v>
      </c>
      <c r="B184" s="436" t="s">
        <v>691</v>
      </c>
      <c r="C184" s="407">
        <v>5</v>
      </c>
      <c r="D184" s="408">
        <v>2</v>
      </c>
      <c r="E184" s="404" t="s">
        <v>319</v>
      </c>
      <c r="F184" s="422">
        <f t="shared" si="25"/>
        <v>0</v>
      </c>
      <c r="G184" s="423"/>
      <c r="H184" s="34"/>
      <c r="I184" s="398">
        <f t="shared" si="18"/>
        <v>0</v>
      </c>
      <c r="J184" s="398">
        <f t="shared" si="19"/>
        <v>0</v>
      </c>
      <c r="K184" s="398">
        <f t="shared" si="20"/>
        <v>0</v>
      </c>
      <c r="L184" s="398">
        <f t="shared" si="21"/>
        <v>0</v>
      </c>
    </row>
    <row r="185" spans="1:12" ht="29.25" customHeight="1" thickBot="1">
      <c r="A185" s="406">
        <v>2453</v>
      </c>
      <c r="B185" s="436" t="s">
        <v>691</v>
      </c>
      <c r="C185" s="407">
        <v>5</v>
      </c>
      <c r="D185" s="408">
        <v>3</v>
      </c>
      <c r="E185" s="404" t="s">
        <v>320</v>
      </c>
      <c r="F185" s="422">
        <f t="shared" si="25"/>
        <v>0</v>
      </c>
      <c r="G185" s="423"/>
      <c r="H185" s="34"/>
      <c r="I185" s="398">
        <f t="shared" si="18"/>
        <v>0</v>
      </c>
      <c r="J185" s="398">
        <f t="shared" si="19"/>
        <v>0</v>
      </c>
      <c r="K185" s="398">
        <f t="shared" si="20"/>
        <v>0</v>
      </c>
      <c r="L185" s="398">
        <f t="shared" si="21"/>
        <v>0</v>
      </c>
    </row>
    <row r="186" spans="1:12" ht="21" customHeight="1" thickBot="1">
      <c r="A186" s="406">
        <v>2454</v>
      </c>
      <c r="B186" s="436" t="s">
        <v>691</v>
      </c>
      <c r="C186" s="407">
        <v>5</v>
      </c>
      <c r="D186" s="408">
        <v>4</v>
      </c>
      <c r="E186" s="404" t="s">
        <v>321</v>
      </c>
      <c r="F186" s="422">
        <f t="shared" si="25"/>
        <v>0</v>
      </c>
      <c r="G186" s="423"/>
      <c r="H186" s="34"/>
      <c r="I186" s="398">
        <f t="shared" si="18"/>
        <v>0</v>
      </c>
      <c r="J186" s="398">
        <f t="shared" si="19"/>
        <v>0</v>
      </c>
      <c r="K186" s="398">
        <f t="shared" si="20"/>
        <v>0</v>
      </c>
      <c r="L186" s="398">
        <f t="shared" si="21"/>
        <v>0</v>
      </c>
    </row>
    <row r="187" spans="1:12" ht="27" customHeight="1" thickBot="1">
      <c r="A187" s="406">
        <v>2455</v>
      </c>
      <c r="B187" s="436" t="s">
        <v>691</v>
      </c>
      <c r="C187" s="407">
        <v>5</v>
      </c>
      <c r="D187" s="408">
        <v>5</v>
      </c>
      <c r="E187" s="404" t="s">
        <v>322</v>
      </c>
      <c r="F187" s="422">
        <f t="shared" si="25"/>
        <v>0</v>
      </c>
      <c r="G187" s="423"/>
      <c r="H187" s="34"/>
      <c r="I187" s="398">
        <f t="shared" si="18"/>
        <v>0</v>
      </c>
      <c r="J187" s="398">
        <f t="shared" si="19"/>
        <v>0</v>
      </c>
      <c r="K187" s="398">
        <f t="shared" si="20"/>
        <v>0</v>
      </c>
      <c r="L187" s="398">
        <f t="shared" si="21"/>
        <v>0</v>
      </c>
    </row>
    <row r="188" spans="1:12" ht="25.5" customHeight="1">
      <c r="A188" s="406">
        <v>2460</v>
      </c>
      <c r="B188" s="436" t="s">
        <v>691</v>
      </c>
      <c r="C188" s="407">
        <v>6</v>
      </c>
      <c r="D188" s="408">
        <v>0</v>
      </c>
      <c r="E188" s="404" t="s">
        <v>323</v>
      </c>
      <c r="F188" s="67">
        <f>SUM(F190)</f>
        <v>0</v>
      </c>
      <c r="G188" s="405">
        <f>SUM(G190)</f>
        <v>0</v>
      </c>
      <c r="H188" s="34">
        <f>SUM(H190)</f>
        <v>0</v>
      </c>
      <c r="I188" s="398">
        <f t="shared" si="18"/>
        <v>0</v>
      </c>
      <c r="J188" s="398">
        <f t="shared" si="19"/>
        <v>0</v>
      </c>
      <c r="K188" s="398">
        <f t="shared" si="20"/>
        <v>0</v>
      </c>
      <c r="L188" s="398">
        <f t="shared" si="21"/>
        <v>0</v>
      </c>
    </row>
    <row r="189" spans="1:12" ht="27" customHeight="1">
      <c r="A189" s="406"/>
      <c r="B189" s="400"/>
      <c r="C189" s="407"/>
      <c r="D189" s="408"/>
      <c r="E189" s="404" t="s">
        <v>248</v>
      </c>
      <c r="F189" s="67"/>
      <c r="G189" s="405"/>
      <c r="H189" s="34"/>
      <c r="I189" s="398">
        <f t="shared" si="18"/>
        <v>0</v>
      </c>
      <c r="J189" s="398">
        <f t="shared" si="19"/>
        <v>0</v>
      </c>
      <c r="K189" s="398">
        <f t="shared" si="20"/>
        <v>0</v>
      </c>
      <c r="L189" s="398">
        <f t="shared" si="21"/>
        <v>0</v>
      </c>
    </row>
    <row r="190" spans="1:12" ht="24.75" customHeight="1" thickBot="1">
      <c r="A190" s="406">
        <v>2461</v>
      </c>
      <c r="B190" s="436" t="s">
        <v>691</v>
      </c>
      <c r="C190" s="407">
        <v>6</v>
      </c>
      <c r="D190" s="408">
        <v>1</v>
      </c>
      <c r="E190" s="404" t="s">
        <v>324</v>
      </c>
      <c r="F190" s="422">
        <f>SUM(G190:H190)</f>
        <v>0</v>
      </c>
      <c r="G190" s="423"/>
      <c r="H190" s="34"/>
      <c r="I190" s="398">
        <f t="shared" si="18"/>
        <v>0</v>
      </c>
      <c r="J190" s="398">
        <f t="shared" si="19"/>
        <v>0</v>
      </c>
      <c r="K190" s="398">
        <f t="shared" si="20"/>
        <v>0</v>
      </c>
      <c r="L190" s="398">
        <f t="shared" si="21"/>
        <v>0</v>
      </c>
    </row>
    <row r="191" spans="1:12" ht="21" customHeight="1">
      <c r="A191" s="406">
        <v>2470</v>
      </c>
      <c r="B191" s="436" t="s">
        <v>691</v>
      </c>
      <c r="C191" s="407">
        <v>7</v>
      </c>
      <c r="D191" s="408">
        <v>0</v>
      </c>
      <c r="E191" s="404" t="s">
        <v>325</v>
      </c>
      <c r="F191" s="67">
        <f>SUM(F193:F196)</f>
        <v>0</v>
      </c>
      <c r="G191" s="405">
        <f>SUM(G193:G196)</f>
        <v>0</v>
      </c>
      <c r="H191" s="34">
        <f>SUM(H193:H196)</f>
        <v>0</v>
      </c>
      <c r="I191" s="398">
        <f t="shared" si="18"/>
        <v>0</v>
      </c>
      <c r="J191" s="398">
        <f t="shared" si="19"/>
        <v>0</v>
      </c>
      <c r="K191" s="398">
        <f t="shared" si="20"/>
        <v>0</v>
      </c>
      <c r="L191" s="398">
        <f t="shared" si="21"/>
        <v>0</v>
      </c>
    </row>
    <row r="192" spans="1:12" ht="23.25" customHeight="1">
      <c r="A192" s="406"/>
      <c r="B192" s="400"/>
      <c r="C192" s="407"/>
      <c r="D192" s="408"/>
      <c r="E192" s="404" t="s">
        <v>248</v>
      </c>
      <c r="F192" s="67"/>
      <c r="G192" s="405"/>
      <c r="H192" s="34"/>
      <c r="I192" s="398">
        <f t="shared" si="18"/>
        <v>0</v>
      </c>
      <c r="J192" s="398">
        <f t="shared" si="19"/>
        <v>0</v>
      </c>
      <c r="K192" s="398">
        <f t="shared" si="20"/>
        <v>0</v>
      </c>
      <c r="L192" s="398">
        <f t="shared" si="21"/>
        <v>0</v>
      </c>
    </row>
    <row r="193" spans="1:12" ht="39" customHeight="1" thickBot="1">
      <c r="A193" s="406">
        <v>2471</v>
      </c>
      <c r="B193" s="436" t="s">
        <v>691</v>
      </c>
      <c r="C193" s="407">
        <v>7</v>
      </c>
      <c r="D193" s="408">
        <v>1</v>
      </c>
      <c r="E193" s="404" t="s">
        <v>326</v>
      </c>
      <c r="F193" s="422">
        <f>SUM(G193:H193)</f>
        <v>0</v>
      </c>
      <c r="G193" s="423"/>
      <c r="H193" s="34"/>
      <c r="I193" s="398">
        <f t="shared" si="18"/>
        <v>0</v>
      </c>
      <c r="J193" s="398">
        <f t="shared" si="19"/>
        <v>0</v>
      </c>
      <c r="K193" s="398">
        <f t="shared" si="20"/>
        <v>0</v>
      </c>
      <c r="L193" s="398">
        <f t="shared" si="21"/>
        <v>0</v>
      </c>
    </row>
    <row r="194" spans="1:12" ht="27.75" customHeight="1" thickBot="1">
      <c r="A194" s="406">
        <v>2472</v>
      </c>
      <c r="B194" s="436" t="s">
        <v>691</v>
      </c>
      <c r="C194" s="407">
        <v>7</v>
      </c>
      <c r="D194" s="408">
        <v>2</v>
      </c>
      <c r="E194" s="404" t="s">
        <v>327</v>
      </c>
      <c r="F194" s="422">
        <f>SUM(G194:H194)</f>
        <v>0</v>
      </c>
      <c r="G194" s="423"/>
      <c r="H194" s="34"/>
      <c r="I194" s="398">
        <f t="shared" si="18"/>
        <v>0</v>
      </c>
      <c r="J194" s="398">
        <f t="shared" si="19"/>
        <v>0</v>
      </c>
      <c r="K194" s="398">
        <f t="shared" si="20"/>
        <v>0</v>
      </c>
      <c r="L194" s="398">
        <f t="shared" si="21"/>
        <v>0</v>
      </c>
    </row>
    <row r="195" spans="1:12" ht="15" customHeight="1" thickBot="1">
      <c r="A195" s="406">
        <v>2473</v>
      </c>
      <c r="B195" s="436" t="s">
        <v>691</v>
      </c>
      <c r="C195" s="407">
        <v>7</v>
      </c>
      <c r="D195" s="408">
        <v>3</v>
      </c>
      <c r="E195" s="404" t="s">
        <v>328</v>
      </c>
      <c r="F195" s="422">
        <f>SUM(G195:H195)</f>
        <v>0</v>
      </c>
      <c r="G195" s="423"/>
      <c r="H195" s="34"/>
      <c r="I195" s="398">
        <f t="shared" si="18"/>
        <v>0</v>
      </c>
      <c r="J195" s="398">
        <f t="shared" si="19"/>
        <v>0</v>
      </c>
      <c r="K195" s="398">
        <f t="shared" si="20"/>
        <v>0</v>
      </c>
      <c r="L195" s="398">
        <f t="shared" si="21"/>
        <v>0</v>
      </c>
    </row>
    <row r="196" spans="1:12" ht="15" customHeight="1" thickBot="1">
      <c r="A196" s="406">
        <v>2474</v>
      </c>
      <c r="B196" s="436" t="s">
        <v>691</v>
      </c>
      <c r="C196" s="407">
        <v>7</v>
      </c>
      <c r="D196" s="408">
        <v>4</v>
      </c>
      <c r="E196" s="404" t="s">
        <v>329</v>
      </c>
      <c r="F196" s="422">
        <f>SUM(G196:H196)</f>
        <v>0</v>
      </c>
      <c r="G196" s="423"/>
      <c r="H196" s="34"/>
      <c r="I196" s="398">
        <f t="shared" si="18"/>
        <v>0</v>
      </c>
      <c r="J196" s="398">
        <f t="shared" si="19"/>
        <v>0</v>
      </c>
      <c r="K196" s="398">
        <f t="shared" si="20"/>
        <v>0</v>
      </c>
      <c r="L196" s="398">
        <f t="shared" si="21"/>
        <v>0</v>
      </c>
    </row>
    <row r="197" spans="1:12" ht="23.25" customHeight="1">
      <c r="A197" s="406">
        <v>2480</v>
      </c>
      <c r="B197" s="436" t="s">
        <v>691</v>
      </c>
      <c r="C197" s="407">
        <v>8</v>
      </c>
      <c r="D197" s="408">
        <v>0</v>
      </c>
      <c r="E197" s="404" t="s">
        <v>330</v>
      </c>
      <c r="F197" s="67">
        <f>SUM(F199:F205)</f>
        <v>0</v>
      </c>
      <c r="G197" s="405">
        <f>SUM(G199:G205)</f>
        <v>0</v>
      </c>
      <c r="H197" s="34">
        <f>SUM(H199:H205)</f>
        <v>0</v>
      </c>
      <c r="I197" s="398">
        <f t="shared" si="18"/>
        <v>0</v>
      </c>
      <c r="J197" s="398">
        <f t="shared" si="19"/>
        <v>0</v>
      </c>
      <c r="K197" s="398">
        <f t="shared" si="20"/>
        <v>0</v>
      </c>
      <c r="L197" s="398">
        <f t="shared" si="21"/>
        <v>0</v>
      </c>
    </row>
    <row r="198" spans="1:12" ht="18" customHeight="1">
      <c r="A198" s="406"/>
      <c r="B198" s="400"/>
      <c r="C198" s="407"/>
      <c r="D198" s="408"/>
      <c r="E198" s="404" t="s">
        <v>248</v>
      </c>
      <c r="F198" s="67"/>
      <c r="G198" s="405"/>
      <c r="H198" s="34"/>
      <c r="I198" s="398">
        <f t="shared" si="18"/>
        <v>0</v>
      </c>
      <c r="J198" s="398">
        <f t="shared" si="19"/>
        <v>0</v>
      </c>
      <c r="K198" s="398">
        <f t="shared" si="20"/>
        <v>0</v>
      </c>
      <c r="L198" s="398">
        <f t="shared" si="21"/>
        <v>0</v>
      </c>
    </row>
    <row r="199" spans="1:12" s="237" customFormat="1" ht="25.5" customHeight="1" thickBot="1">
      <c r="A199" s="406">
        <v>2481</v>
      </c>
      <c r="B199" s="436" t="s">
        <v>691</v>
      </c>
      <c r="C199" s="407">
        <v>8</v>
      </c>
      <c r="D199" s="408">
        <v>1</v>
      </c>
      <c r="E199" s="404" t="s">
        <v>331</v>
      </c>
      <c r="F199" s="422">
        <f aca="true" t="shared" si="26" ref="F199:F205">SUM(G199:H199)</f>
        <v>0</v>
      </c>
      <c r="G199" s="423"/>
      <c r="H199" s="34"/>
      <c r="I199" s="398">
        <f t="shared" si="18"/>
        <v>0</v>
      </c>
      <c r="J199" s="398">
        <f t="shared" si="19"/>
        <v>0</v>
      </c>
      <c r="K199" s="398">
        <f t="shared" si="20"/>
        <v>0</v>
      </c>
      <c r="L199" s="398">
        <f t="shared" si="21"/>
        <v>0</v>
      </c>
    </row>
    <row r="200" spans="1:12" ht="40.5" customHeight="1" thickBot="1">
      <c r="A200" s="406">
        <v>2482</v>
      </c>
      <c r="B200" s="436" t="s">
        <v>691</v>
      </c>
      <c r="C200" s="407">
        <v>8</v>
      </c>
      <c r="D200" s="408">
        <v>2</v>
      </c>
      <c r="E200" s="404" t="s">
        <v>332</v>
      </c>
      <c r="F200" s="422">
        <f t="shared" si="26"/>
        <v>0</v>
      </c>
      <c r="G200" s="423"/>
      <c r="H200" s="34"/>
      <c r="I200" s="398">
        <f t="shared" si="18"/>
        <v>0</v>
      </c>
      <c r="J200" s="398">
        <f t="shared" si="19"/>
        <v>0</v>
      </c>
      <c r="K200" s="398">
        <f t="shared" si="20"/>
        <v>0</v>
      </c>
      <c r="L200" s="398">
        <f t="shared" si="21"/>
        <v>0</v>
      </c>
    </row>
    <row r="201" spans="1:12" ht="39.75" customHeight="1" thickBot="1">
      <c r="A201" s="406">
        <v>2483</v>
      </c>
      <c r="B201" s="436" t="s">
        <v>691</v>
      </c>
      <c r="C201" s="407">
        <v>8</v>
      </c>
      <c r="D201" s="408">
        <v>3</v>
      </c>
      <c r="E201" s="404" t="s">
        <v>333</v>
      </c>
      <c r="F201" s="422">
        <f t="shared" si="26"/>
        <v>0</v>
      </c>
      <c r="G201" s="423"/>
      <c r="H201" s="34"/>
      <c r="I201" s="398">
        <f t="shared" si="18"/>
        <v>0</v>
      </c>
      <c r="J201" s="398">
        <f t="shared" si="19"/>
        <v>0</v>
      </c>
      <c r="K201" s="398">
        <f t="shared" si="20"/>
        <v>0</v>
      </c>
      <c r="L201" s="398">
        <f t="shared" si="21"/>
        <v>0</v>
      </c>
    </row>
    <row r="202" spans="1:12" s="237" customFormat="1" ht="55.5" customHeight="1" thickBot="1">
      <c r="A202" s="406">
        <v>2484</v>
      </c>
      <c r="B202" s="436" t="s">
        <v>691</v>
      </c>
      <c r="C202" s="407">
        <v>8</v>
      </c>
      <c r="D202" s="408">
        <v>4</v>
      </c>
      <c r="E202" s="404" t="s">
        <v>334</v>
      </c>
      <c r="F202" s="422">
        <f t="shared" si="26"/>
        <v>0</v>
      </c>
      <c r="G202" s="423"/>
      <c r="H202" s="34"/>
      <c r="I202" s="398">
        <f>+F202*25%</f>
        <v>0</v>
      </c>
      <c r="J202" s="398">
        <f>+F202*50%</f>
        <v>0</v>
      </c>
      <c r="K202" s="398">
        <f>+F202*75%</f>
        <v>0</v>
      </c>
      <c r="L202" s="398">
        <f aca="true" t="shared" si="27" ref="L202:L267">+F202*100%</f>
        <v>0</v>
      </c>
    </row>
    <row r="203" spans="1:12" ht="31.5" customHeight="1" thickBot="1">
      <c r="A203" s="406">
        <v>2485</v>
      </c>
      <c r="B203" s="436" t="s">
        <v>691</v>
      </c>
      <c r="C203" s="407">
        <v>8</v>
      </c>
      <c r="D203" s="408">
        <v>5</v>
      </c>
      <c r="E203" s="404" t="s">
        <v>335</v>
      </c>
      <c r="F203" s="422">
        <f t="shared" si="26"/>
        <v>0</v>
      </c>
      <c r="G203" s="423"/>
      <c r="H203" s="34"/>
      <c r="I203" s="398">
        <f>+F203*25%</f>
        <v>0</v>
      </c>
      <c r="J203" s="398">
        <f>+F203*50%</f>
        <v>0</v>
      </c>
      <c r="K203" s="398">
        <f>+F203*75%</f>
        <v>0</v>
      </c>
      <c r="L203" s="398">
        <f t="shared" si="27"/>
        <v>0</v>
      </c>
    </row>
    <row r="204" spans="1:12" ht="27.75" customHeight="1" thickBot="1">
      <c r="A204" s="406">
        <v>2486</v>
      </c>
      <c r="B204" s="436" t="s">
        <v>691</v>
      </c>
      <c r="C204" s="407">
        <v>8</v>
      </c>
      <c r="D204" s="408">
        <v>6</v>
      </c>
      <c r="E204" s="404" t="s">
        <v>336</v>
      </c>
      <c r="F204" s="422">
        <f t="shared" si="26"/>
        <v>0</v>
      </c>
      <c r="G204" s="423"/>
      <c r="H204" s="34"/>
      <c r="I204" s="398">
        <f>+F204*25%</f>
        <v>0</v>
      </c>
      <c r="J204" s="398">
        <f>+F204*50%</f>
        <v>0</v>
      </c>
      <c r="K204" s="398">
        <f>+F204*75%</f>
        <v>0</v>
      </c>
      <c r="L204" s="398">
        <f t="shared" si="27"/>
        <v>0</v>
      </c>
    </row>
    <row r="205" spans="1:12" ht="35.25" customHeight="1" thickBot="1">
      <c r="A205" s="406">
        <v>2487</v>
      </c>
      <c r="B205" s="436" t="s">
        <v>691</v>
      </c>
      <c r="C205" s="407">
        <v>8</v>
      </c>
      <c r="D205" s="408">
        <v>7</v>
      </c>
      <c r="E205" s="404" t="s">
        <v>337</v>
      </c>
      <c r="F205" s="422">
        <f t="shared" si="26"/>
        <v>0</v>
      </c>
      <c r="G205" s="423"/>
      <c r="H205" s="34"/>
      <c r="I205" s="398">
        <f>+F205*25%</f>
        <v>0</v>
      </c>
      <c r="J205" s="398">
        <f>+F205*50%</f>
        <v>0</v>
      </c>
      <c r="K205" s="398">
        <f>+F205*75%</f>
        <v>0</v>
      </c>
      <c r="L205" s="398">
        <f t="shared" si="27"/>
        <v>0</v>
      </c>
    </row>
    <row r="206" spans="1:12" ht="38.25" customHeight="1">
      <c r="A206" s="406">
        <v>2490</v>
      </c>
      <c r="B206" s="436" t="s">
        <v>691</v>
      </c>
      <c r="C206" s="407">
        <v>9</v>
      </c>
      <c r="D206" s="408">
        <v>0</v>
      </c>
      <c r="E206" s="404" t="s">
        <v>338</v>
      </c>
      <c r="F206" s="67">
        <f aca="true" t="shared" si="28" ref="F206:L206">SUM(F208)</f>
        <v>-20027.7</v>
      </c>
      <c r="G206" s="405">
        <f t="shared" si="28"/>
        <v>0</v>
      </c>
      <c r="H206" s="34">
        <f t="shared" si="28"/>
        <v>-20027.7</v>
      </c>
      <c r="I206" s="34">
        <f t="shared" si="28"/>
        <v>-5006.9</v>
      </c>
      <c r="J206" s="34">
        <f t="shared" si="28"/>
        <v>-10013.9</v>
      </c>
      <c r="K206" s="34">
        <f t="shared" si="28"/>
        <v>-15020.8</v>
      </c>
      <c r="L206" s="34">
        <f t="shared" si="28"/>
        <v>-20027.7</v>
      </c>
    </row>
    <row r="207" spans="1:12" ht="39.75" customHeight="1">
      <c r="A207" s="406"/>
      <c r="B207" s="400"/>
      <c r="C207" s="407"/>
      <c r="D207" s="408"/>
      <c r="E207" s="404" t="s">
        <v>248</v>
      </c>
      <c r="F207" s="67"/>
      <c r="G207" s="405"/>
      <c r="H207" s="34"/>
      <c r="I207" s="398">
        <f>+F207*25%</f>
        <v>0</v>
      </c>
      <c r="J207" s="398">
        <f>+F207*50%</f>
        <v>0</v>
      </c>
      <c r="K207" s="398">
        <f>+F207*75%</f>
        <v>0</v>
      </c>
      <c r="L207" s="398">
        <f t="shared" si="27"/>
        <v>0</v>
      </c>
    </row>
    <row r="208" spans="1:12" s="237" customFormat="1" ht="33.75" customHeight="1" thickBot="1">
      <c r="A208" s="406">
        <v>2491</v>
      </c>
      <c r="B208" s="436" t="s">
        <v>691</v>
      </c>
      <c r="C208" s="407">
        <v>9</v>
      </c>
      <c r="D208" s="408">
        <v>1</v>
      </c>
      <c r="E208" s="404" t="s">
        <v>338</v>
      </c>
      <c r="F208" s="422">
        <f>SUM(G208:H208)</f>
        <v>-20027.7</v>
      </c>
      <c r="G208" s="423"/>
      <c r="H208" s="34">
        <v>-20027.7</v>
      </c>
      <c r="I208" s="398">
        <v>-5006.9</v>
      </c>
      <c r="J208" s="398">
        <v>-10013.9</v>
      </c>
      <c r="K208" s="398">
        <v>-15020.8</v>
      </c>
      <c r="L208" s="398">
        <v>-20027.7</v>
      </c>
    </row>
    <row r="209" spans="1:12" ht="53.25" customHeight="1">
      <c r="A209" s="406">
        <v>2500</v>
      </c>
      <c r="B209" s="436" t="s">
        <v>692</v>
      </c>
      <c r="C209" s="437">
        <v>0</v>
      </c>
      <c r="D209" s="438">
        <v>0</v>
      </c>
      <c r="E209" s="424" t="s">
        <v>339</v>
      </c>
      <c r="F209" s="425">
        <f aca="true" t="shared" si="29" ref="F209:L209">SUM(F211,F218,F221,F224,F227,F230,)</f>
        <v>97502.2</v>
      </c>
      <c r="G209" s="426">
        <f t="shared" si="29"/>
        <v>83002.2</v>
      </c>
      <c r="H209" s="398">
        <f>H211+H218+H230</f>
        <v>14500</v>
      </c>
      <c r="I209" s="425">
        <f t="shared" si="29"/>
        <v>24372.6</v>
      </c>
      <c r="J209" s="425">
        <f t="shared" si="29"/>
        <v>54934.9</v>
      </c>
      <c r="K209" s="425">
        <f t="shared" si="29"/>
        <v>77076.5</v>
      </c>
      <c r="L209" s="425">
        <f t="shared" si="29"/>
        <v>97502.2</v>
      </c>
    </row>
    <row r="210" spans="1:12" ht="51.75" customHeight="1">
      <c r="A210" s="399"/>
      <c r="B210" s="400"/>
      <c r="C210" s="401"/>
      <c r="D210" s="402"/>
      <c r="E210" s="404" t="s">
        <v>142</v>
      </c>
      <c r="F210" s="435"/>
      <c r="G210" s="434"/>
      <c r="H210" s="34"/>
      <c r="I210" s="398">
        <f>+F210*25%</f>
        <v>0</v>
      </c>
      <c r="J210" s="398">
        <f>+F210*50%</f>
        <v>0</v>
      </c>
      <c r="K210" s="398">
        <f>+F210*75%</f>
        <v>0</v>
      </c>
      <c r="L210" s="398">
        <f t="shared" si="27"/>
        <v>0</v>
      </c>
    </row>
    <row r="211" spans="1:12" ht="40.5" customHeight="1">
      <c r="A211" s="406">
        <v>2510</v>
      </c>
      <c r="B211" s="436" t="s">
        <v>692</v>
      </c>
      <c r="C211" s="407">
        <v>1</v>
      </c>
      <c r="D211" s="408">
        <v>0</v>
      </c>
      <c r="E211" s="404" t="s">
        <v>340</v>
      </c>
      <c r="F211" s="67">
        <f aca="true" t="shared" si="30" ref="F211:L211">SUM(F213)</f>
        <v>88452.2</v>
      </c>
      <c r="G211" s="405">
        <f t="shared" si="30"/>
        <v>74952.2</v>
      </c>
      <c r="H211" s="34">
        <f t="shared" si="30"/>
        <v>13500</v>
      </c>
      <c r="I211" s="67">
        <f t="shared" si="30"/>
        <v>22460.1</v>
      </c>
      <c r="J211" s="67">
        <f t="shared" si="30"/>
        <v>51009.9</v>
      </c>
      <c r="K211" s="67">
        <f t="shared" si="30"/>
        <v>70589</v>
      </c>
      <c r="L211" s="67">
        <f t="shared" si="30"/>
        <v>88452.2</v>
      </c>
    </row>
    <row r="212" spans="1:12" ht="52.5" customHeight="1">
      <c r="A212" s="406"/>
      <c r="B212" s="400"/>
      <c r="C212" s="407"/>
      <c r="D212" s="408"/>
      <c r="E212" s="404" t="s">
        <v>248</v>
      </c>
      <c r="F212" s="67"/>
      <c r="G212" s="405"/>
      <c r="H212" s="34"/>
      <c r="I212" s="398">
        <f>+F212*25%</f>
        <v>0</v>
      </c>
      <c r="J212" s="398">
        <f>+F212*50%</f>
        <v>0</v>
      </c>
      <c r="K212" s="398">
        <f>+F212*75%</f>
        <v>0</v>
      </c>
      <c r="L212" s="398">
        <f t="shared" si="27"/>
        <v>0</v>
      </c>
    </row>
    <row r="213" spans="1:12" ht="33.75" customHeight="1" thickBot="1">
      <c r="A213" s="406">
        <v>2511</v>
      </c>
      <c r="B213" s="436" t="s">
        <v>692</v>
      </c>
      <c r="C213" s="407">
        <v>1</v>
      </c>
      <c r="D213" s="408">
        <v>1</v>
      </c>
      <c r="E213" s="424" t="s">
        <v>340</v>
      </c>
      <c r="F213" s="422">
        <f>SUM(G213:H213)</f>
        <v>88452.2</v>
      </c>
      <c r="G213" s="414">
        <f>SUM(G214:G215:G216)</f>
        <v>74952.2</v>
      </c>
      <c r="H213" s="34">
        <f>H217</f>
        <v>13500</v>
      </c>
      <c r="I213" s="414">
        <f>I214+I215+I216+I217</f>
        <v>22460.1</v>
      </c>
      <c r="J213" s="414">
        <f>J214+J215+J216+J217</f>
        <v>51009.9</v>
      </c>
      <c r="K213" s="414">
        <f>K214+K215+K216+K217</f>
        <v>70589</v>
      </c>
      <c r="L213" s="414">
        <f>L214+L215+L216+L217</f>
        <v>88452.2</v>
      </c>
    </row>
    <row r="214" spans="1:12" ht="27" customHeight="1" thickBot="1">
      <c r="A214" s="406"/>
      <c r="B214" s="436"/>
      <c r="C214" s="407"/>
      <c r="D214" s="407"/>
      <c r="E214" s="416" t="s">
        <v>167</v>
      </c>
      <c r="F214" s="422">
        <f>SUM(G214:H214)</f>
        <v>14000</v>
      </c>
      <c r="G214" s="414">
        <v>14000</v>
      </c>
      <c r="H214" s="34"/>
      <c r="I214" s="398">
        <v>1750</v>
      </c>
      <c r="J214" s="398">
        <v>10500</v>
      </c>
      <c r="K214" s="398">
        <v>12250</v>
      </c>
      <c r="L214" s="398">
        <v>14000</v>
      </c>
    </row>
    <row r="215" spans="1:12" ht="38.25" customHeight="1" thickBot="1">
      <c r="A215" s="406"/>
      <c r="B215" s="436"/>
      <c r="C215" s="407"/>
      <c r="D215" s="408"/>
      <c r="E215" s="416" t="s">
        <v>198</v>
      </c>
      <c r="F215" s="422">
        <f>SUM(G215:H215)</f>
        <v>0</v>
      </c>
      <c r="G215" s="414"/>
      <c r="H215" s="34"/>
      <c r="I215" s="398">
        <f>+F215*25%</f>
        <v>0</v>
      </c>
      <c r="J215" s="398">
        <f>+F215*50%</f>
        <v>0</v>
      </c>
      <c r="K215" s="398">
        <f>+F215*75%</f>
        <v>0</v>
      </c>
      <c r="L215" s="398">
        <f t="shared" si="27"/>
        <v>0</v>
      </c>
    </row>
    <row r="216" spans="1:12" ht="57.75" customHeight="1" thickBot="1">
      <c r="A216" s="406"/>
      <c r="B216" s="436"/>
      <c r="C216" s="407"/>
      <c r="D216" s="408"/>
      <c r="E216" s="428" t="s">
        <v>184</v>
      </c>
      <c r="F216" s="422">
        <f>SUM(G216:H216)</f>
        <v>60952.2</v>
      </c>
      <c r="G216" s="405">
        <v>60952.2</v>
      </c>
      <c r="H216" s="34"/>
      <c r="I216" s="443">
        <v>14703.2</v>
      </c>
      <c r="J216" s="443">
        <v>29496</v>
      </c>
      <c r="K216" s="443">
        <v>44839</v>
      </c>
      <c r="L216" s="443">
        <v>60952.2</v>
      </c>
    </row>
    <row r="217" spans="1:12" s="237" customFormat="1" ht="34.5" customHeight="1">
      <c r="A217" s="406"/>
      <c r="B217" s="436"/>
      <c r="C217" s="407"/>
      <c r="D217" s="408"/>
      <c r="E217" s="415" t="s">
        <v>25</v>
      </c>
      <c r="F217" s="35">
        <f>H217</f>
        <v>13500</v>
      </c>
      <c r="G217" s="405"/>
      <c r="H217" s="34">
        <v>13500</v>
      </c>
      <c r="I217" s="398">
        <v>6006.9</v>
      </c>
      <c r="J217" s="398">
        <v>11013.9</v>
      </c>
      <c r="K217" s="398">
        <v>13500</v>
      </c>
      <c r="L217" s="398">
        <f t="shared" si="27"/>
        <v>13500</v>
      </c>
    </row>
    <row r="218" spans="1:12" ht="27.75" customHeight="1">
      <c r="A218" s="406">
        <v>2520</v>
      </c>
      <c r="B218" s="436" t="s">
        <v>692</v>
      </c>
      <c r="C218" s="407">
        <v>2</v>
      </c>
      <c r="D218" s="408">
        <v>0</v>
      </c>
      <c r="E218" s="404" t="s">
        <v>341</v>
      </c>
      <c r="F218" s="67">
        <f>SUM(F220)</f>
        <v>0</v>
      </c>
      <c r="G218" s="405">
        <f>SUM(G220)</f>
        <v>0</v>
      </c>
      <c r="H218" s="34">
        <f>SUM(H220)</f>
        <v>0</v>
      </c>
      <c r="I218" s="398">
        <f aca="true" t="shared" si="31" ref="I218:I229">+F218*25%</f>
        <v>0</v>
      </c>
      <c r="J218" s="398">
        <f aca="true" t="shared" si="32" ref="J218:J229">+F218*50%</f>
        <v>0</v>
      </c>
      <c r="K218" s="398">
        <f aca="true" t="shared" si="33" ref="K218:K229">+F218*75%</f>
        <v>0</v>
      </c>
      <c r="L218" s="398">
        <f t="shared" si="27"/>
        <v>0</v>
      </c>
    </row>
    <row r="219" spans="1:12" s="236" customFormat="1" ht="40.5" customHeight="1">
      <c r="A219" s="406"/>
      <c r="B219" s="400"/>
      <c r="C219" s="407"/>
      <c r="D219" s="408"/>
      <c r="E219" s="404"/>
      <c r="F219" s="35"/>
      <c r="G219" s="414"/>
      <c r="H219" s="34"/>
      <c r="I219" s="398">
        <f t="shared" si="31"/>
        <v>0</v>
      </c>
      <c r="J219" s="398">
        <f t="shared" si="32"/>
        <v>0</v>
      </c>
      <c r="K219" s="398">
        <f t="shared" si="33"/>
        <v>0</v>
      </c>
      <c r="L219" s="398">
        <f t="shared" si="27"/>
        <v>0</v>
      </c>
    </row>
    <row r="220" spans="1:12" ht="18.75" customHeight="1" thickBot="1">
      <c r="A220" s="406">
        <v>2521</v>
      </c>
      <c r="B220" s="436" t="s">
        <v>692</v>
      </c>
      <c r="C220" s="407">
        <v>2</v>
      </c>
      <c r="D220" s="408">
        <v>1</v>
      </c>
      <c r="E220" s="404" t="s">
        <v>342</v>
      </c>
      <c r="F220" s="422">
        <f>SUM(G220:H220)</f>
        <v>0</v>
      </c>
      <c r="G220" s="414"/>
      <c r="H220" s="34"/>
      <c r="I220" s="398">
        <f t="shared" si="31"/>
        <v>0</v>
      </c>
      <c r="J220" s="398">
        <f t="shared" si="32"/>
        <v>0</v>
      </c>
      <c r="K220" s="398">
        <f t="shared" si="33"/>
        <v>0</v>
      </c>
      <c r="L220" s="398">
        <f t="shared" si="27"/>
        <v>0</v>
      </c>
    </row>
    <row r="221" spans="1:12" ht="30" customHeight="1">
      <c r="A221" s="406">
        <v>2530</v>
      </c>
      <c r="B221" s="436" t="s">
        <v>692</v>
      </c>
      <c r="C221" s="407">
        <v>3</v>
      </c>
      <c r="D221" s="408">
        <v>0</v>
      </c>
      <c r="E221" s="404" t="s">
        <v>343</v>
      </c>
      <c r="F221" s="67">
        <f>SUM(F223)</f>
        <v>0</v>
      </c>
      <c r="G221" s="405">
        <f>SUM(G223)</f>
        <v>0</v>
      </c>
      <c r="H221" s="34">
        <f>SUM(H223)</f>
        <v>0</v>
      </c>
      <c r="I221" s="398">
        <f t="shared" si="31"/>
        <v>0</v>
      </c>
      <c r="J221" s="398">
        <f t="shared" si="32"/>
        <v>0</v>
      </c>
      <c r="K221" s="398">
        <f t="shared" si="33"/>
        <v>0</v>
      </c>
      <c r="L221" s="398">
        <f t="shared" si="27"/>
        <v>0</v>
      </c>
    </row>
    <row r="222" spans="1:12" s="237" customFormat="1" ht="10.5" customHeight="1">
      <c r="A222" s="406"/>
      <c r="B222" s="400"/>
      <c r="C222" s="407"/>
      <c r="D222" s="408"/>
      <c r="E222" s="404" t="s">
        <v>248</v>
      </c>
      <c r="F222" s="67"/>
      <c r="G222" s="405"/>
      <c r="H222" s="34"/>
      <c r="I222" s="398">
        <f t="shared" si="31"/>
        <v>0</v>
      </c>
      <c r="J222" s="398">
        <f t="shared" si="32"/>
        <v>0</v>
      </c>
      <c r="K222" s="398">
        <f t="shared" si="33"/>
        <v>0</v>
      </c>
      <c r="L222" s="398">
        <f t="shared" si="27"/>
        <v>0</v>
      </c>
    </row>
    <row r="223" spans="1:12" ht="33.75" customHeight="1" thickBot="1">
      <c r="A223" s="406">
        <v>2531</v>
      </c>
      <c r="B223" s="436" t="s">
        <v>692</v>
      </c>
      <c r="C223" s="407">
        <v>3</v>
      </c>
      <c r="D223" s="408">
        <v>1</v>
      </c>
      <c r="E223" s="404" t="s">
        <v>343</v>
      </c>
      <c r="F223" s="422"/>
      <c r="G223" s="423"/>
      <c r="H223" s="34"/>
      <c r="I223" s="398">
        <f t="shared" si="31"/>
        <v>0</v>
      </c>
      <c r="J223" s="398">
        <f t="shared" si="32"/>
        <v>0</v>
      </c>
      <c r="K223" s="398">
        <f t="shared" si="33"/>
        <v>0</v>
      </c>
      <c r="L223" s="398">
        <f t="shared" si="27"/>
        <v>0</v>
      </c>
    </row>
    <row r="224" spans="1:12" ht="32.25" customHeight="1">
      <c r="A224" s="406">
        <v>2540</v>
      </c>
      <c r="B224" s="436" t="s">
        <v>692</v>
      </c>
      <c r="C224" s="407">
        <v>4</v>
      </c>
      <c r="D224" s="408">
        <v>0</v>
      </c>
      <c r="E224" s="404" t="s">
        <v>344</v>
      </c>
      <c r="F224" s="67">
        <f>SUM(F226)</f>
        <v>0</v>
      </c>
      <c r="G224" s="405">
        <f>SUM(G226)</f>
        <v>0</v>
      </c>
      <c r="H224" s="34">
        <f>SUM(H226)</f>
        <v>0</v>
      </c>
      <c r="I224" s="398">
        <f t="shared" si="31"/>
        <v>0</v>
      </c>
      <c r="J224" s="398">
        <f t="shared" si="32"/>
        <v>0</v>
      </c>
      <c r="K224" s="398">
        <f t="shared" si="33"/>
        <v>0</v>
      </c>
      <c r="L224" s="398">
        <f t="shared" si="27"/>
        <v>0</v>
      </c>
    </row>
    <row r="225" spans="1:12" ht="21.75" customHeight="1">
      <c r="A225" s="406"/>
      <c r="B225" s="400"/>
      <c r="C225" s="407"/>
      <c r="D225" s="408"/>
      <c r="E225" s="404" t="s">
        <v>248</v>
      </c>
      <c r="F225" s="67"/>
      <c r="G225" s="405"/>
      <c r="H225" s="34"/>
      <c r="I225" s="398">
        <f t="shared" si="31"/>
        <v>0</v>
      </c>
      <c r="J225" s="398">
        <f t="shared" si="32"/>
        <v>0</v>
      </c>
      <c r="K225" s="398">
        <f t="shared" si="33"/>
        <v>0</v>
      </c>
      <c r="L225" s="398">
        <f t="shared" si="27"/>
        <v>0</v>
      </c>
    </row>
    <row r="226" spans="1:12" ht="49.5" customHeight="1" thickBot="1">
      <c r="A226" s="406">
        <v>2541</v>
      </c>
      <c r="B226" s="436" t="s">
        <v>692</v>
      </c>
      <c r="C226" s="407">
        <v>4</v>
      </c>
      <c r="D226" s="408">
        <v>1</v>
      </c>
      <c r="E226" s="404" t="s">
        <v>344</v>
      </c>
      <c r="F226" s="422">
        <f>SUM(G226:H226)</f>
        <v>0</v>
      </c>
      <c r="G226" s="414"/>
      <c r="H226" s="34"/>
      <c r="I226" s="398">
        <f t="shared" si="31"/>
        <v>0</v>
      </c>
      <c r="J226" s="398">
        <f t="shared" si="32"/>
        <v>0</v>
      </c>
      <c r="K226" s="398">
        <f t="shared" si="33"/>
        <v>0</v>
      </c>
      <c r="L226" s="398">
        <f t="shared" si="27"/>
        <v>0</v>
      </c>
    </row>
    <row r="227" spans="1:12" ht="49.5" customHeight="1">
      <c r="A227" s="406">
        <v>2550</v>
      </c>
      <c r="B227" s="436" t="s">
        <v>692</v>
      </c>
      <c r="C227" s="407">
        <v>5</v>
      </c>
      <c r="D227" s="408">
        <v>0</v>
      </c>
      <c r="E227" s="404" t="s">
        <v>345</v>
      </c>
      <c r="F227" s="67">
        <f>SUM(F229)</f>
        <v>0</v>
      </c>
      <c r="G227" s="405">
        <f>SUM(G229)</f>
        <v>0</v>
      </c>
      <c r="H227" s="34">
        <f>SUM(H229)</f>
        <v>0</v>
      </c>
      <c r="I227" s="398">
        <f t="shared" si="31"/>
        <v>0</v>
      </c>
      <c r="J227" s="398">
        <f t="shared" si="32"/>
        <v>0</v>
      </c>
      <c r="K227" s="398">
        <f t="shared" si="33"/>
        <v>0</v>
      </c>
      <c r="L227" s="398">
        <f t="shared" si="27"/>
        <v>0</v>
      </c>
    </row>
    <row r="228" spans="1:12" ht="18.75" customHeight="1">
      <c r="A228" s="406"/>
      <c r="B228" s="400"/>
      <c r="C228" s="407"/>
      <c r="D228" s="408"/>
      <c r="E228" s="404" t="s">
        <v>248</v>
      </c>
      <c r="F228" s="67"/>
      <c r="G228" s="405"/>
      <c r="H228" s="34"/>
      <c r="I228" s="398">
        <f t="shared" si="31"/>
        <v>0</v>
      </c>
      <c r="J228" s="398">
        <f t="shared" si="32"/>
        <v>0</v>
      </c>
      <c r="K228" s="398">
        <f t="shared" si="33"/>
        <v>0</v>
      </c>
      <c r="L228" s="398">
        <f t="shared" si="27"/>
        <v>0</v>
      </c>
    </row>
    <row r="229" spans="1:12" s="237" customFormat="1" ht="20.25" customHeight="1" thickBot="1">
      <c r="A229" s="406">
        <v>2551</v>
      </c>
      <c r="B229" s="436" t="s">
        <v>692</v>
      </c>
      <c r="C229" s="407">
        <v>5</v>
      </c>
      <c r="D229" s="408">
        <v>1</v>
      </c>
      <c r="E229" s="404" t="s">
        <v>345</v>
      </c>
      <c r="F229" s="422">
        <f>SUM(G229:H229)</f>
        <v>0</v>
      </c>
      <c r="G229" s="423"/>
      <c r="H229" s="34"/>
      <c r="I229" s="398">
        <f t="shared" si="31"/>
        <v>0</v>
      </c>
      <c r="J229" s="398">
        <f t="shared" si="32"/>
        <v>0</v>
      </c>
      <c r="K229" s="398">
        <f t="shared" si="33"/>
        <v>0</v>
      </c>
      <c r="L229" s="398">
        <f t="shared" si="27"/>
        <v>0</v>
      </c>
    </row>
    <row r="230" spans="1:12" ht="44.25" customHeight="1">
      <c r="A230" s="406">
        <v>2560</v>
      </c>
      <c r="B230" s="436" t="s">
        <v>692</v>
      </c>
      <c r="C230" s="407">
        <v>6</v>
      </c>
      <c r="D230" s="408">
        <v>0</v>
      </c>
      <c r="E230" s="424" t="s">
        <v>346</v>
      </c>
      <c r="F230" s="67">
        <f aca="true" t="shared" si="34" ref="F230:L230">SUM(F232)</f>
        <v>9050</v>
      </c>
      <c r="G230" s="405">
        <f t="shared" si="34"/>
        <v>8050</v>
      </c>
      <c r="H230" s="34">
        <f t="shared" si="34"/>
        <v>1000</v>
      </c>
      <c r="I230" s="34">
        <f t="shared" si="34"/>
        <v>1912.5</v>
      </c>
      <c r="J230" s="34">
        <f t="shared" si="34"/>
        <v>3925</v>
      </c>
      <c r="K230" s="34">
        <f t="shared" si="34"/>
        <v>6487.5</v>
      </c>
      <c r="L230" s="34">
        <f t="shared" si="34"/>
        <v>9050</v>
      </c>
    </row>
    <row r="231" spans="1:12" ht="24.75" customHeight="1">
      <c r="A231" s="406"/>
      <c r="B231" s="400"/>
      <c r="C231" s="407"/>
      <c r="D231" s="408"/>
      <c r="E231" s="404" t="s">
        <v>248</v>
      </c>
      <c r="F231" s="67"/>
      <c r="G231" s="405"/>
      <c r="H231" s="34"/>
      <c r="I231" s="398">
        <f>+F231*25%</f>
        <v>0</v>
      </c>
      <c r="J231" s="398">
        <f>+F231*50%</f>
        <v>0</v>
      </c>
      <c r="K231" s="398">
        <f>+F231*75%</f>
        <v>0</v>
      </c>
      <c r="L231" s="398">
        <f t="shared" si="27"/>
        <v>0</v>
      </c>
    </row>
    <row r="232" spans="1:12" s="237" customFormat="1" ht="50.25" customHeight="1" thickBot="1">
      <c r="A232" s="406">
        <v>2561</v>
      </c>
      <c r="B232" s="436" t="s">
        <v>692</v>
      </c>
      <c r="C232" s="407">
        <v>6</v>
      </c>
      <c r="D232" s="408">
        <v>1</v>
      </c>
      <c r="E232" s="424" t="s">
        <v>346</v>
      </c>
      <c r="F232" s="422">
        <f>SUM(G232:H232)</f>
        <v>9050</v>
      </c>
      <c r="G232" s="414">
        <f>SUM(G233:G234)</f>
        <v>8050</v>
      </c>
      <c r="H232" s="34">
        <f>SUM(H233:H235)</f>
        <v>1000</v>
      </c>
      <c r="I232" s="34">
        <f>SUM(I233:I235)</f>
        <v>1912.5</v>
      </c>
      <c r="J232" s="34">
        <f>SUM(J233:J235)</f>
        <v>3925</v>
      </c>
      <c r="K232" s="34">
        <f>SUM(K233:K235)</f>
        <v>6487.5</v>
      </c>
      <c r="L232" s="34">
        <f>SUM(L233:L235)</f>
        <v>9050</v>
      </c>
    </row>
    <row r="233" spans="1:12" ht="51.75" customHeight="1" thickBot="1">
      <c r="A233" s="406"/>
      <c r="B233" s="436"/>
      <c r="C233" s="407"/>
      <c r="D233" s="408"/>
      <c r="E233" s="428" t="s">
        <v>184</v>
      </c>
      <c r="F233" s="422">
        <f>SUM(G233:H233)</f>
        <v>6050</v>
      </c>
      <c r="G233" s="405">
        <v>6050</v>
      </c>
      <c r="H233" s="34"/>
      <c r="I233" s="443">
        <v>412.5</v>
      </c>
      <c r="J233" s="443">
        <v>1925</v>
      </c>
      <c r="K233" s="443">
        <v>3987.5</v>
      </c>
      <c r="L233" s="443">
        <v>6050</v>
      </c>
    </row>
    <row r="234" spans="1:12" ht="30" customHeight="1" thickBot="1">
      <c r="A234" s="406"/>
      <c r="B234" s="436"/>
      <c r="C234" s="407"/>
      <c r="D234" s="408"/>
      <c r="E234" s="424" t="s">
        <v>199</v>
      </c>
      <c r="F234" s="422">
        <f>SUM(G234:H234)</f>
        <v>2000</v>
      </c>
      <c r="G234" s="405">
        <v>2000</v>
      </c>
      <c r="H234" s="34"/>
      <c r="I234" s="398">
        <v>500</v>
      </c>
      <c r="J234" s="398">
        <v>1000</v>
      </c>
      <c r="K234" s="398">
        <v>1500</v>
      </c>
      <c r="L234" s="398">
        <v>2000</v>
      </c>
    </row>
    <row r="235" spans="1:12" s="237" customFormat="1" ht="16.5" customHeight="1" thickBot="1">
      <c r="A235" s="406"/>
      <c r="B235" s="436"/>
      <c r="C235" s="407"/>
      <c r="D235" s="408"/>
      <c r="E235" s="416" t="s">
        <v>200</v>
      </c>
      <c r="F235" s="422">
        <f>SUM(G235:H235)</f>
        <v>1000</v>
      </c>
      <c r="G235" s="405"/>
      <c r="H235" s="34">
        <v>1000</v>
      </c>
      <c r="I235" s="398">
        <v>1000</v>
      </c>
      <c r="J235" s="398">
        <v>1000</v>
      </c>
      <c r="K235" s="398">
        <v>1000</v>
      </c>
      <c r="L235" s="398">
        <v>1000</v>
      </c>
    </row>
    <row r="236" spans="1:12" ht="67.5" customHeight="1">
      <c r="A236" s="406">
        <v>2600</v>
      </c>
      <c r="B236" s="436" t="s">
        <v>693</v>
      </c>
      <c r="C236" s="437">
        <v>0</v>
      </c>
      <c r="D236" s="438">
        <v>0</v>
      </c>
      <c r="E236" s="424" t="s">
        <v>347</v>
      </c>
      <c r="F236" s="425">
        <f>SUM(F238,F241,F244,F260,F266,F269,)</f>
        <v>563402.4</v>
      </c>
      <c r="G236" s="425">
        <f>SUM(G238,G241,G244,G260,G266,G269,)</f>
        <v>124081.20000000001</v>
      </c>
      <c r="H236" s="425">
        <f>H238+H241+H244+H260+H266+H269</f>
        <v>439321.2</v>
      </c>
      <c r="I236" s="425">
        <f>SUM(I238,I241,I244,I260,I266,I269,)</f>
        <v>220492.7</v>
      </c>
      <c r="J236" s="425">
        <f>SUM(J238,J241,J244,J260,J266,J269,)</f>
        <v>392418.60000000003</v>
      </c>
      <c r="K236" s="425">
        <f>SUM(K238,K241,K244,K260,K266,K269,)</f>
        <v>521561</v>
      </c>
      <c r="L236" s="425">
        <f>SUM(L238,L241,L244,L260,L266,L269,)</f>
        <v>563402.4</v>
      </c>
    </row>
    <row r="237" spans="1:12" ht="21.75" customHeight="1">
      <c r="A237" s="399"/>
      <c r="B237" s="400"/>
      <c r="C237" s="401"/>
      <c r="D237" s="402"/>
      <c r="E237" s="404" t="s">
        <v>142</v>
      </c>
      <c r="F237" s="435"/>
      <c r="G237" s="434"/>
      <c r="H237" s="34"/>
      <c r="I237" s="398">
        <f aca="true" t="shared" si="35" ref="I237:I243">+F237*25%</f>
        <v>0</v>
      </c>
      <c r="J237" s="398">
        <f aca="true" t="shared" si="36" ref="J237:J243">+F237*50%</f>
        <v>0</v>
      </c>
      <c r="K237" s="398">
        <f aca="true" t="shared" si="37" ref="K237:K243">+F237*75%</f>
        <v>0</v>
      </c>
      <c r="L237" s="398">
        <f t="shared" si="27"/>
        <v>0</v>
      </c>
    </row>
    <row r="238" spans="1:12" s="237" customFormat="1" ht="14.25" customHeight="1">
      <c r="A238" s="406">
        <v>2610</v>
      </c>
      <c r="B238" s="436" t="s">
        <v>693</v>
      </c>
      <c r="C238" s="407">
        <v>1</v>
      </c>
      <c r="D238" s="408">
        <v>0</v>
      </c>
      <c r="E238" s="404" t="s">
        <v>348</v>
      </c>
      <c r="F238" s="67">
        <f>SUM(F240)</f>
        <v>0</v>
      </c>
      <c r="G238" s="405">
        <f>SUM(G240)</f>
        <v>0</v>
      </c>
      <c r="H238" s="34">
        <f>SUM(H240)</f>
        <v>0</v>
      </c>
      <c r="I238" s="398">
        <f t="shared" si="35"/>
        <v>0</v>
      </c>
      <c r="J238" s="398">
        <f t="shared" si="36"/>
        <v>0</v>
      </c>
      <c r="K238" s="398">
        <f t="shared" si="37"/>
        <v>0</v>
      </c>
      <c r="L238" s="398">
        <f t="shared" si="27"/>
        <v>0</v>
      </c>
    </row>
    <row r="239" spans="1:12" ht="23.25" customHeight="1">
      <c r="A239" s="406"/>
      <c r="B239" s="400"/>
      <c r="C239" s="407"/>
      <c r="D239" s="408"/>
      <c r="E239" s="404" t="s">
        <v>248</v>
      </c>
      <c r="F239" s="67"/>
      <c r="G239" s="405"/>
      <c r="H239" s="34"/>
      <c r="I239" s="398">
        <f t="shared" si="35"/>
        <v>0</v>
      </c>
      <c r="J239" s="398">
        <f t="shared" si="36"/>
        <v>0</v>
      </c>
      <c r="K239" s="398">
        <f t="shared" si="37"/>
        <v>0</v>
      </c>
      <c r="L239" s="398">
        <f t="shared" si="27"/>
        <v>0</v>
      </c>
    </row>
    <row r="240" spans="1:12" ht="38.25" customHeight="1" thickBot="1">
      <c r="A240" s="406">
        <v>2611</v>
      </c>
      <c r="B240" s="436" t="s">
        <v>693</v>
      </c>
      <c r="C240" s="407">
        <v>1</v>
      </c>
      <c r="D240" s="408">
        <v>1</v>
      </c>
      <c r="E240" s="404" t="s">
        <v>349</v>
      </c>
      <c r="F240" s="422">
        <f>SUM(G240:H240)</f>
        <v>0</v>
      </c>
      <c r="G240" s="414"/>
      <c r="H240" s="34"/>
      <c r="I240" s="398">
        <f t="shared" si="35"/>
        <v>0</v>
      </c>
      <c r="J240" s="398">
        <f t="shared" si="36"/>
        <v>0</v>
      </c>
      <c r="K240" s="398">
        <f t="shared" si="37"/>
        <v>0</v>
      </c>
      <c r="L240" s="398">
        <f t="shared" si="27"/>
        <v>0</v>
      </c>
    </row>
    <row r="241" spans="1:12" s="237" customFormat="1" ht="21" customHeight="1">
      <c r="A241" s="406">
        <v>2620</v>
      </c>
      <c r="B241" s="436" t="s">
        <v>693</v>
      </c>
      <c r="C241" s="407">
        <v>2</v>
      </c>
      <c r="D241" s="408">
        <v>0</v>
      </c>
      <c r="E241" s="404" t="s">
        <v>350</v>
      </c>
      <c r="F241" s="67">
        <f>SUM(F243)</f>
        <v>0</v>
      </c>
      <c r="G241" s="405">
        <f>SUM(G243)</f>
        <v>0</v>
      </c>
      <c r="H241" s="34">
        <f>SUM(H243)</f>
        <v>0</v>
      </c>
      <c r="I241" s="398">
        <f t="shared" si="35"/>
        <v>0</v>
      </c>
      <c r="J241" s="398">
        <f t="shared" si="36"/>
        <v>0</v>
      </c>
      <c r="K241" s="398">
        <f t="shared" si="37"/>
        <v>0</v>
      </c>
      <c r="L241" s="398">
        <f t="shared" si="27"/>
        <v>0</v>
      </c>
    </row>
    <row r="242" spans="1:12" ht="17.25" customHeight="1">
      <c r="A242" s="406"/>
      <c r="B242" s="400"/>
      <c r="C242" s="407"/>
      <c r="D242" s="408"/>
      <c r="E242" s="404" t="s">
        <v>248</v>
      </c>
      <c r="F242" s="67"/>
      <c r="G242" s="405"/>
      <c r="H242" s="34"/>
      <c r="I242" s="398">
        <f t="shared" si="35"/>
        <v>0</v>
      </c>
      <c r="J242" s="398">
        <f t="shared" si="36"/>
        <v>0</v>
      </c>
      <c r="K242" s="398">
        <f t="shared" si="37"/>
        <v>0</v>
      </c>
      <c r="L242" s="398">
        <f t="shared" si="27"/>
        <v>0</v>
      </c>
    </row>
    <row r="243" spans="1:12" ht="26.25" customHeight="1" thickBot="1">
      <c r="A243" s="406">
        <v>2621</v>
      </c>
      <c r="B243" s="436" t="s">
        <v>693</v>
      </c>
      <c r="C243" s="407">
        <v>2</v>
      </c>
      <c r="D243" s="408">
        <v>1</v>
      </c>
      <c r="E243" s="404" t="s">
        <v>350</v>
      </c>
      <c r="F243" s="422">
        <f>SUM(G243:H243)</f>
        <v>0</v>
      </c>
      <c r="G243" s="423"/>
      <c r="H243" s="34"/>
      <c r="I243" s="398">
        <f t="shared" si="35"/>
        <v>0</v>
      </c>
      <c r="J243" s="398">
        <f t="shared" si="36"/>
        <v>0</v>
      </c>
      <c r="K243" s="398">
        <f t="shared" si="37"/>
        <v>0</v>
      </c>
      <c r="L243" s="398">
        <f t="shared" si="27"/>
        <v>0</v>
      </c>
    </row>
    <row r="244" spans="1:12" ht="19.5" customHeight="1">
      <c r="A244" s="406">
        <v>2630</v>
      </c>
      <c r="B244" s="436" t="s">
        <v>693</v>
      </c>
      <c r="C244" s="407">
        <v>3</v>
      </c>
      <c r="D244" s="408">
        <v>0</v>
      </c>
      <c r="E244" s="404" t="s">
        <v>351</v>
      </c>
      <c r="F244" s="67">
        <f aca="true" t="shared" si="38" ref="F244:L244">SUM(F246)</f>
        <v>480147.8</v>
      </c>
      <c r="G244" s="405">
        <f t="shared" si="38"/>
        <v>40826.6</v>
      </c>
      <c r="H244" s="34">
        <f t="shared" si="38"/>
        <v>439321.2</v>
      </c>
      <c r="I244" s="67">
        <f t="shared" si="38"/>
        <v>198068.1</v>
      </c>
      <c r="J244" s="67">
        <f t="shared" si="38"/>
        <v>352278.60000000003</v>
      </c>
      <c r="K244" s="67">
        <f t="shared" si="38"/>
        <v>461351</v>
      </c>
      <c r="L244" s="67">
        <f t="shared" si="38"/>
        <v>480147.8</v>
      </c>
    </row>
    <row r="245" spans="1:12" ht="27.75" customHeight="1">
      <c r="A245" s="406"/>
      <c r="B245" s="400"/>
      <c r="C245" s="407"/>
      <c r="D245" s="408"/>
      <c r="E245" s="404" t="s">
        <v>248</v>
      </c>
      <c r="F245" s="67"/>
      <c r="G245" s="405"/>
      <c r="H245" s="34"/>
      <c r="I245" s="398">
        <f>+F245*25%</f>
        <v>0</v>
      </c>
      <c r="J245" s="398">
        <f>+F245*50%</f>
        <v>0</v>
      </c>
      <c r="K245" s="398">
        <f>+F245*75%</f>
        <v>0</v>
      </c>
      <c r="L245" s="398">
        <f t="shared" si="27"/>
        <v>0</v>
      </c>
    </row>
    <row r="246" spans="1:12" s="236" customFormat="1" ht="30" customHeight="1" thickBot="1">
      <c r="A246" s="406">
        <v>2631</v>
      </c>
      <c r="B246" s="436" t="s">
        <v>693</v>
      </c>
      <c r="C246" s="407">
        <v>3</v>
      </c>
      <c r="D246" s="408">
        <v>1</v>
      </c>
      <c r="E246" s="424" t="s">
        <v>352</v>
      </c>
      <c r="F246" s="422">
        <f>H246+G246</f>
        <v>480147.8</v>
      </c>
      <c r="G246" s="414">
        <f>G247+G248+G249+G250</f>
        <v>40826.6</v>
      </c>
      <c r="H246" s="34">
        <f>H251</f>
        <v>439321.2</v>
      </c>
      <c r="I246" s="398">
        <f>I247+I248+I249+I250+I251</f>
        <v>198068.1</v>
      </c>
      <c r="J246" s="398">
        <f>J247+J248+J249+J250+J251</f>
        <v>352278.60000000003</v>
      </c>
      <c r="K246" s="398">
        <f>K247+K248+K249+K250+K251</f>
        <v>461351</v>
      </c>
      <c r="L246" s="398">
        <f>L247+L248+L249+L250+L251</f>
        <v>480147.8</v>
      </c>
    </row>
    <row r="247" spans="1:12" s="236" customFormat="1" ht="30" customHeight="1" thickBot="1">
      <c r="A247" s="406"/>
      <c r="B247" s="436"/>
      <c r="C247" s="407"/>
      <c r="D247" s="408"/>
      <c r="E247" s="174" t="s">
        <v>888</v>
      </c>
      <c r="F247" s="422">
        <f>G247</f>
        <v>7000</v>
      </c>
      <c r="G247" s="414">
        <v>7000</v>
      </c>
      <c r="H247" s="34"/>
      <c r="I247" s="398">
        <v>7000</v>
      </c>
      <c r="J247" s="398">
        <v>7000</v>
      </c>
      <c r="K247" s="398">
        <v>7000</v>
      </c>
      <c r="L247" s="398">
        <v>7000</v>
      </c>
    </row>
    <row r="248" spans="1:12" ht="34.5" customHeight="1" thickBot="1">
      <c r="A248" s="406"/>
      <c r="B248" s="436"/>
      <c r="C248" s="407"/>
      <c r="D248" s="408"/>
      <c r="E248" s="415" t="s">
        <v>182</v>
      </c>
      <c r="F248" s="422">
        <f>G248</f>
        <v>1000</v>
      </c>
      <c r="G248" s="414">
        <v>1000</v>
      </c>
      <c r="H248" s="34"/>
      <c r="I248" s="398">
        <v>250</v>
      </c>
      <c r="J248" s="398">
        <v>500</v>
      </c>
      <c r="K248" s="398">
        <v>750</v>
      </c>
      <c r="L248" s="398">
        <v>1000</v>
      </c>
    </row>
    <row r="249" spans="1:12" ht="27.75" customHeight="1" thickBot="1">
      <c r="A249" s="406"/>
      <c r="B249" s="436"/>
      <c r="C249" s="407"/>
      <c r="D249" s="408"/>
      <c r="E249" s="446" t="s">
        <v>174</v>
      </c>
      <c r="F249" s="422">
        <f>G249</f>
        <v>2000</v>
      </c>
      <c r="G249" s="414">
        <v>2000</v>
      </c>
      <c r="H249" s="34"/>
      <c r="I249" s="398">
        <v>500</v>
      </c>
      <c r="J249" s="398">
        <v>1000</v>
      </c>
      <c r="K249" s="398">
        <v>1500</v>
      </c>
      <c r="L249" s="398">
        <v>2000</v>
      </c>
    </row>
    <row r="250" spans="1:12" s="237" customFormat="1" ht="58.5" customHeight="1" thickBot="1">
      <c r="A250" s="406"/>
      <c r="B250" s="436"/>
      <c r="C250" s="407"/>
      <c r="D250" s="408"/>
      <c r="E250" s="428" t="s">
        <v>184</v>
      </c>
      <c r="F250" s="422">
        <f>SUM(G250:H250)</f>
        <v>30826.6</v>
      </c>
      <c r="G250" s="405">
        <v>30826.6</v>
      </c>
      <c r="H250" s="34"/>
      <c r="I250" s="443">
        <v>9201.6</v>
      </c>
      <c r="J250" s="443">
        <v>15100</v>
      </c>
      <c r="K250" s="443">
        <v>22885</v>
      </c>
      <c r="L250" s="443">
        <v>30826.6</v>
      </c>
    </row>
    <row r="251" spans="1:12" ht="21" customHeight="1" thickBot="1">
      <c r="A251" s="406"/>
      <c r="B251" s="436"/>
      <c r="C251" s="407"/>
      <c r="D251" s="408"/>
      <c r="E251" s="428" t="s">
        <v>201</v>
      </c>
      <c r="F251" s="422">
        <f aca="true" t="shared" si="39" ref="F251:F258">H251</f>
        <v>439321.2</v>
      </c>
      <c r="G251" s="405"/>
      <c r="H251" s="34">
        <f>H252+H253+H254+H255+H256+H257+H258</f>
        <v>439321.2</v>
      </c>
      <c r="I251" s="34">
        <f>I252+I253+I254+I255+I256+I257+I258</f>
        <v>181116.5</v>
      </c>
      <c r="J251" s="34">
        <f>J252+J253+J254+J255+J256+J257+J258</f>
        <v>328678.60000000003</v>
      </c>
      <c r="K251" s="34">
        <f>K252+K253+K254+K255+K256+K257+K258</f>
        <v>429216</v>
      </c>
      <c r="L251" s="34">
        <f>L252+L253+L254+L255+L256+L257+L258</f>
        <v>439321.2</v>
      </c>
    </row>
    <row r="252" spans="1:12" ht="29.25" customHeight="1" thickBot="1">
      <c r="A252" s="406"/>
      <c r="B252" s="436"/>
      <c r="C252" s="407"/>
      <c r="D252" s="408"/>
      <c r="E252" s="424" t="s">
        <v>202</v>
      </c>
      <c r="F252" s="422">
        <f t="shared" si="39"/>
        <v>19034.3</v>
      </c>
      <c r="G252" s="414"/>
      <c r="H252" s="34">
        <v>19034.3</v>
      </c>
      <c r="I252" s="398">
        <v>15200</v>
      </c>
      <c r="J252" s="398">
        <v>19034.3</v>
      </c>
      <c r="K252" s="398">
        <v>19034.3</v>
      </c>
      <c r="L252" s="398">
        <v>19034.3</v>
      </c>
    </row>
    <row r="253" spans="1:12" s="237" customFormat="1" ht="28.5" customHeight="1" thickBot="1">
      <c r="A253" s="406"/>
      <c r="B253" s="436"/>
      <c r="C253" s="407"/>
      <c r="D253" s="408"/>
      <c r="E253" s="424" t="s">
        <v>203</v>
      </c>
      <c r="F253" s="422">
        <f t="shared" si="39"/>
        <v>149355.5</v>
      </c>
      <c r="G253" s="414"/>
      <c r="H253" s="34">
        <v>149355.5</v>
      </c>
      <c r="I253" s="398">
        <v>35000</v>
      </c>
      <c r="J253" s="398">
        <v>101679.8</v>
      </c>
      <c r="K253" s="398">
        <v>149355.4</v>
      </c>
      <c r="L253" s="398">
        <v>149355.5</v>
      </c>
    </row>
    <row r="254" spans="1:12" ht="31.5" customHeight="1" thickBot="1">
      <c r="A254" s="406"/>
      <c r="B254" s="436"/>
      <c r="C254" s="407"/>
      <c r="D254" s="408"/>
      <c r="E254" s="424" t="s">
        <v>204</v>
      </c>
      <c r="F254" s="422">
        <f t="shared" si="39"/>
        <v>70742</v>
      </c>
      <c r="G254" s="414"/>
      <c r="H254" s="34">
        <v>70742</v>
      </c>
      <c r="I254" s="398">
        <v>17944.9</v>
      </c>
      <c r="J254" s="398">
        <v>44851.3</v>
      </c>
      <c r="K254" s="398">
        <v>60636.9</v>
      </c>
      <c r="L254" s="398">
        <v>70742</v>
      </c>
    </row>
    <row r="255" spans="1:12" ht="31.5" customHeight="1">
      <c r="A255" s="409"/>
      <c r="B255" s="463"/>
      <c r="C255" s="411"/>
      <c r="D255" s="412"/>
      <c r="E255" s="413" t="s">
        <v>559</v>
      </c>
      <c r="F255" s="35">
        <f t="shared" si="39"/>
        <v>70781</v>
      </c>
      <c r="G255" s="414"/>
      <c r="H255" s="468">
        <v>70781</v>
      </c>
      <c r="I255" s="469">
        <v>40639.4</v>
      </c>
      <c r="J255" s="469">
        <v>60781</v>
      </c>
      <c r="K255" s="469">
        <v>70781</v>
      </c>
      <c r="L255" s="469">
        <v>70781</v>
      </c>
    </row>
    <row r="256" spans="1:12" ht="31.5" customHeight="1">
      <c r="A256" s="51"/>
      <c r="B256" s="407"/>
      <c r="C256" s="407"/>
      <c r="D256" s="407"/>
      <c r="E256" s="447" t="s">
        <v>551</v>
      </c>
      <c r="F256" s="34">
        <f t="shared" si="39"/>
        <v>21665.2</v>
      </c>
      <c r="G256" s="34"/>
      <c r="H256" s="34">
        <v>21665.2</v>
      </c>
      <c r="I256" s="34">
        <v>21665.2</v>
      </c>
      <c r="J256" s="34">
        <v>21665.2</v>
      </c>
      <c r="K256" s="34">
        <v>21665.2</v>
      </c>
      <c r="L256" s="34">
        <v>21665.2</v>
      </c>
    </row>
    <row r="257" spans="1:12" ht="61.5" customHeight="1">
      <c r="A257" s="51"/>
      <c r="B257" s="407"/>
      <c r="C257" s="407"/>
      <c r="D257" s="407"/>
      <c r="E257" s="447" t="s">
        <v>552</v>
      </c>
      <c r="F257" s="34">
        <f t="shared" si="39"/>
        <v>30667</v>
      </c>
      <c r="G257" s="34"/>
      <c r="H257" s="34">
        <v>30667</v>
      </c>
      <c r="I257" s="34">
        <v>30667</v>
      </c>
      <c r="J257" s="34">
        <v>30667</v>
      </c>
      <c r="K257" s="34">
        <v>30667</v>
      </c>
      <c r="L257" s="34">
        <v>30667</v>
      </c>
    </row>
    <row r="258" spans="1:12" ht="84.75" customHeight="1">
      <c r="A258" s="51"/>
      <c r="B258" s="407"/>
      <c r="C258" s="407"/>
      <c r="D258" s="407"/>
      <c r="E258" s="447" t="s">
        <v>560</v>
      </c>
      <c r="F258" s="34">
        <f t="shared" si="39"/>
        <v>77076.2</v>
      </c>
      <c r="G258" s="34"/>
      <c r="H258" s="34">
        <v>77076.2</v>
      </c>
      <c r="I258" s="398">
        <v>20000</v>
      </c>
      <c r="J258" s="398">
        <v>50000</v>
      </c>
      <c r="K258" s="398">
        <v>77076.2</v>
      </c>
      <c r="L258" s="398">
        <v>77076.2</v>
      </c>
    </row>
    <row r="259" spans="1:12" ht="18.75" customHeight="1">
      <c r="A259" s="51"/>
      <c r="B259" s="407"/>
      <c r="C259" s="407"/>
      <c r="D259" s="407"/>
      <c r="E259" s="415" t="s">
        <v>205</v>
      </c>
      <c r="F259" s="34">
        <f>SUM(G259:H259)</f>
        <v>0</v>
      </c>
      <c r="G259" s="34">
        <v>0</v>
      </c>
      <c r="H259" s="34"/>
      <c r="I259" s="398">
        <v>0</v>
      </c>
      <c r="J259" s="398">
        <v>0</v>
      </c>
      <c r="K259" s="398">
        <v>0</v>
      </c>
      <c r="L259" s="398">
        <v>0</v>
      </c>
    </row>
    <row r="260" spans="1:12" s="237" customFormat="1" ht="15.75" customHeight="1">
      <c r="A260" s="51">
        <v>2640</v>
      </c>
      <c r="B260" s="407" t="s">
        <v>693</v>
      </c>
      <c r="C260" s="407">
        <v>4</v>
      </c>
      <c r="D260" s="407">
        <v>0</v>
      </c>
      <c r="E260" s="447" t="s">
        <v>353</v>
      </c>
      <c r="F260" s="34">
        <f aca="true" t="shared" si="40" ref="F260:L260">SUM(F262)</f>
        <v>76734.6</v>
      </c>
      <c r="G260" s="34">
        <f t="shared" si="40"/>
        <v>76734.6</v>
      </c>
      <c r="H260" s="34">
        <f t="shared" si="40"/>
        <v>0</v>
      </c>
      <c r="I260" s="34">
        <f t="shared" si="40"/>
        <v>20944.6</v>
      </c>
      <c r="J260" s="34">
        <f t="shared" si="40"/>
        <v>37180</v>
      </c>
      <c r="K260" s="34">
        <f t="shared" si="40"/>
        <v>55770</v>
      </c>
      <c r="L260" s="34">
        <f t="shared" si="40"/>
        <v>76734.6</v>
      </c>
    </row>
    <row r="261" spans="1:12" ht="15" customHeight="1">
      <c r="A261" s="51"/>
      <c r="B261" s="407"/>
      <c r="C261" s="407"/>
      <c r="D261" s="407"/>
      <c r="E261" s="447" t="s">
        <v>248</v>
      </c>
      <c r="F261" s="34"/>
      <c r="G261" s="34"/>
      <c r="H261" s="34"/>
      <c r="I261" s="398">
        <f>+F261*25%</f>
        <v>0</v>
      </c>
      <c r="J261" s="398">
        <f>+F261*50%</f>
        <v>0</v>
      </c>
      <c r="K261" s="398">
        <f>+F261*75%</f>
        <v>0</v>
      </c>
      <c r="L261" s="398">
        <f t="shared" si="27"/>
        <v>0</v>
      </c>
    </row>
    <row r="262" spans="1:12" ht="21" customHeight="1" thickBot="1">
      <c r="A262" s="406">
        <v>2641</v>
      </c>
      <c r="B262" s="436" t="s">
        <v>693</v>
      </c>
      <c r="C262" s="407">
        <v>4</v>
      </c>
      <c r="D262" s="408">
        <v>1</v>
      </c>
      <c r="E262" s="424" t="s">
        <v>354</v>
      </c>
      <c r="F262" s="422">
        <f>SUM(G262:H262)</f>
        <v>76734.6</v>
      </c>
      <c r="G262" s="414">
        <f>G263+G264+G265</f>
        <v>76734.6</v>
      </c>
      <c r="H262" s="34">
        <f>H263+H264+H266</f>
        <v>0</v>
      </c>
      <c r="I262" s="414">
        <f>I263+I264+I265</f>
        <v>20944.6</v>
      </c>
      <c r="J262" s="414">
        <f>J263+J264+J265</f>
        <v>37180</v>
      </c>
      <c r="K262" s="414">
        <f>K263+K264+K265</f>
        <v>55770</v>
      </c>
      <c r="L262" s="414">
        <f>L263+L264+L265</f>
        <v>76734.6</v>
      </c>
    </row>
    <row r="263" spans="1:12" ht="23.25" customHeight="1" thickBot="1">
      <c r="A263" s="406"/>
      <c r="B263" s="436"/>
      <c r="C263" s="407"/>
      <c r="D263" s="408"/>
      <c r="E263" s="416" t="s">
        <v>158</v>
      </c>
      <c r="F263" s="422">
        <f>SUM(G263:H263)</f>
        <v>37374.6</v>
      </c>
      <c r="G263" s="405">
        <v>37374.6</v>
      </c>
      <c r="H263" s="34"/>
      <c r="I263" s="398">
        <v>11124.6</v>
      </c>
      <c r="J263" s="398">
        <v>17500</v>
      </c>
      <c r="K263" s="398">
        <v>26250</v>
      </c>
      <c r="L263" s="398">
        <v>37374.6</v>
      </c>
    </row>
    <row r="264" spans="1:12" ht="26.25" customHeight="1" thickBot="1">
      <c r="A264" s="406"/>
      <c r="B264" s="436"/>
      <c r="C264" s="407"/>
      <c r="D264" s="408"/>
      <c r="E264" s="446" t="s">
        <v>183</v>
      </c>
      <c r="F264" s="422">
        <f>G264</f>
        <v>10000</v>
      </c>
      <c r="G264" s="405">
        <v>10000</v>
      </c>
      <c r="H264" s="34"/>
      <c r="I264" s="398">
        <v>2500</v>
      </c>
      <c r="J264" s="398">
        <v>5000</v>
      </c>
      <c r="K264" s="398">
        <v>7500</v>
      </c>
      <c r="L264" s="398">
        <v>10000</v>
      </c>
    </row>
    <row r="265" spans="1:12" ht="54.75" customHeight="1" thickBot="1">
      <c r="A265" s="406"/>
      <c r="B265" s="436"/>
      <c r="C265" s="407"/>
      <c r="D265" s="408"/>
      <c r="E265" s="429" t="s">
        <v>184</v>
      </c>
      <c r="F265" s="422">
        <f>SUM(G265:H265)</f>
        <v>29360</v>
      </c>
      <c r="G265" s="405">
        <v>29360</v>
      </c>
      <c r="H265" s="34"/>
      <c r="I265" s="443">
        <v>7320</v>
      </c>
      <c r="J265" s="443">
        <v>14680</v>
      </c>
      <c r="K265" s="443">
        <v>22020</v>
      </c>
      <c r="L265" s="443">
        <v>29360</v>
      </c>
    </row>
    <row r="266" spans="1:12" ht="59.25" customHeight="1">
      <c r="A266" s="406">
        <v>2650</v>
      </c>
      <c r="B266" s="436" t="s">
        <v>693</v>
      </c>
      <c r="C266" s="407">
        <v>5</v>
      </c>
      <c r="D266" s="408">
        <v>0</v>
      </c>
      <c r="E266" s="404" t="s">
        <v>355</v>
      </c>
      <c r="F266" s="67">
        <f>SUM(F268)</f>
        <v>0</v>
      </c>
      <c r="G266" s="405">
        <f>SUM(G268)</f>
        <v>0</v>
      </c>
      <c r="H266" s="34">
        <f>SUM(H268)</f>
        <v>0</v>
      </c>
      <c r="I266" s="398">
        <f>+F266*25%</f>
        <v>0</v>
      </c>
      <c r="J266" s="398">
        <f>+F266*50%</f>
        <v>0</v>
      </c>
      <c r="K266" s="398">
        <f>+F266*75%</f>
        <v>0</v>
      </c>
      <c r="L266" s="398">
        <f t="shared" si="27"/>
        <v>0</v>
      </c>
    </row>
    <row r="267" spans="1:12" s="237" customFormat="1" ht="14.25" customHeight="1">
      <c r="A267" s="406"/>
      <c r="B267" s="400"/>
      <c r="C267" s="407"/>
      <c r="D267" s="408"/>
      <c r="E267" s="404" t="s">
        <v>248</v>
      </c>
      <c r="F267" s="67"/>
      <c r="G267" s="405"/>
      <c r="H267" s="34"/>
      <c r="I267" s="398">
        <f>+F267*25%</f>
        <v>0</v>
      </c>
      <c r="J267" s="398">
        <f>+F267*50%</f>
        <v>0</v>
      </c>
      <c r="K267" s="398">
        <f>+F267*75%</f>
        <v>0</v>
      </c>
      <c r="L267" s="398">
        <f t="shared" si="27"/>
        <v>0</v>
      </c>
    </row>
    <row r="268" spans="1:12" ht="56.25" customHeight="1" thickBot="1">
      <c r="A268" s="406">
        <v>2651</v>
      </c>
      <c r="B268" s="436" t="s">
        <v>693</v>
      </c>
      <c r="C268" s="407">
        <v>5</v>
      </c>
      <c r="D268" s="408">
        <v>1</v>
      </c>
      <c r="E268" s="404" t="s">
        <v>355</v>
      </c>
      <c r="F268" s="422">
        <f>SUM(G268:H268)</f>
        <v>0</v>
      </c>
      <c r="G268" s="423"/>
      <c r="H268" s="34"/>
      <c r="I268" s="398">
        <f aca="true" t="shared" si="41" ref="I268:I330">+F268*25%</f>
        <v>0</v>
      </c>
      <c r="J268" s="398">
        <f aca="true" t="shared" si="42" ref="J268:J330">+F268*50%</f>
        <v>0</v>
      </c>
      <c r="K268" s="398">
        <f aca="true" t="shared" si="43" ref="K268:K330">+F268*75%</f>
        <v>0</v>
      </c>
      <c r="L268" s="398">
        <f aca="true" t="shared" si="44" ref="L268:L330">+F268*100%</f>
        <v>0</v>
      </c>
    </row>
    <row r="269" spans="1:12" ht="48.75" customHeight="1">
      <c r="A269" s="406">
        <v>2660</v>
      </c>
      <c r="B269" s="436" t="s">
        <v>693</v>
      </c>
      <c r="C269" s="407">
        <v>6</v>
      </c>
      <c r="D269" s="408">
        <v>0</v>
      </c>
      <c r="E269" s="424" t="s">
        <v>356</v>
      </c>
      <c r="F269" s="67">
        <f aca="true" t="shared" si="45" ref="F269:L269">SUM(F271)</f>
        <v>6520</v>
      </c>
      <c r="G269" s="405">
        <f t="shared" si="45"/>
        <v>6520</v>
      </c>
      <c r="H269" s="34">
        <f t="shared" si="45"/>
        <v>0</v>
      </c>
      <c r="I269" s="405">
        <f t="shared" si="45"/>
        <v>1480</v>
      </c>
      <c r="J269" s="405">
        <f t="shared" si="45"/>
        <v>2960</v>
      </c>
      <c r="K269" s="405">
        <f t="shared" si="45"/>
        <v>4440</v>
      </c>
      <c r="L269" s="405">
        <f t="shared" si="45"/>
        <v>6520</v>
      </c>
    </row>
    <row r="270" spans="1:12" ht="21.75" customHeight="1">
      <c r="A270" s="406"/>
      <c r="B270" s="400"/>
      <c r="C270" s="407"/>
      <c r="D270" s="408"/>
      <c r="E270" s="404" t="s">
        <v>248</v>
      </c>
      <c r="F270" s="67"/>
      <c r="G270" s="405"/>
      <c r="H270" s="34"/>
      <c r="I270" s="398">
        <f t="shared" si="41"/>
        <v>0</v>
      </c>
      <c r="J270" s="398">
        <f t="shared" si="42"/>
        <v>0</v>
      </c>
      <c r="K270" s="398">
        <f t="shared" si="43"/>
        <v>0</v>
      </c>
      <c r="L270" s="398">
        <f t="shared" si="44"/>
        <v>0</v>
      </c>
    </row>
    <row r="271" spans="1:12" ht="54.75" customHeight="1">
      <c r="A271" s="406">
        <v>2661</v>
      </c>
      <c r="B271" s="436" t="s">
        <v>693</v>
      </c>
      <c r="C271" s="407">
        <v>6</v>
      </c>
      <c r="D271" s="408">
        <v>1</v>
      </c>
      <c r="E271" s="447" t="s">
        <v>356</v>
      </c>
      <c r="F271" s="430">
        <f>SUM(G271:H271)</f>
        <v>6520</v>
      </c>
      <c r="G271" s="414">
        <f>G272+G273</f>
        <v>6520</v>
      </c>
      <c r="H271" s="34">
        <f>H273+H274</f>
        <v>0</v>
      </c>
      <c r="I271" s="414">
        <f>I272+I273</f>
        <v>1480</v>
      </c>
      <c r="J271" s="414">
        <f>J272+J273</f>
        <v>2960</v>
      </c>
      <c r="K271" s="414">
        <f>K272+K273</f>
        <v>4440</v>
      </c>
      <c r="L271" s="414">
        <f>L272+L273</f>
        <v>6520</v>
      </c>
    </row>
    <row r="272" spans="1:12" ht="29.25" customHeight="1" thickBot="1">
      <c r="A272" s="406"/>
      <c r="B272" s="436"/>
      <c r="C272" s="407"/>
      <c r="D272" s="407"/>
      <c r="E272" s="448" t="s">
        <v>183</v>
      </c>
      <c r="F272" s="34">
        <f>G272</f>
        <v>2000</v>
      </c>
      <c r="G272" s="449">
        <v>2000</v>
      </c>
      <c r="H272" s="34"/>
      <c r="I272" s="398">
        <v>500</v>
      </c>
      <c r="J272" s="398">
        <v>1000</v>
      </c>
      <c r="K272" s="398">
        <v>1500</v>
      </c>
      <c r="L272" s="398">
        <v>2000</v>
      </c>
    </row>
    <row r="273" spans="1:12" ht="53.25" customHeight="1" thickBot="1">
      <c r="A273" s="406"/>
      <c r="B273" s="436"/>
      <c r="C273" s="407"/>
      <c r="D273" s="408"/>
      <c r="E273" s="450" t="s">
        <v>184</v>
      </c>
      <c r="F273" s="420">
        <f>SUM(G273:H273)</f>
        <v>4520</v>
      </c>
      <c r="G273" s="405">
        <v>4520</v>
      </c>
      <c r="H273" s="34"/>
      <c r="I273" s="443">
        <v>980</v>
      </c>
      <c r="J273" s="443">
        <v>1960</v>
      </c>
      <c r="K273" s="443">
        <v>2940</v>
      </c>
      <c r="L273" s="443">
        <v>4520</v>
      </c>
    </row>
    <row r="274" spans="1:12" ht="34.5" customHeight="1" thickBot="1">
      <c r="A274" s="406"/>
      <c r="B274" s="436"/>
      <c r="C274" s="407"/>
      <c r="D274" s="408"/>
      <c r="E274" s="415" t="s">
        <v>206</v>
      </c>
      <c r="F274" s="422">
        <f>SUM(G274:H274)</f>
        <v>0</v>
      </c>
      <c r="G274" s="405"/>
      <c r="H274" s="34">
        <v>0</v>
      </c>
      <c r="I274" s="398">
        <f t="shared" si="41"/>
        <v>0</v>
      </c>
      <c r="J274" s="398">
        <f t="shared" si="42"/>
        <v>0</v>
      </c>
      <c r="K274" s="398">
        <f t="shared" si="43"/>
        <v>0</v>
      </c>
      <c r="L274" s="398">
        <f t="shared" si="44"/>
        <v>0</v>
      </c>
    </row>
    <row r="275" spans="1:12" s="237" customFormat="1" ht="14.25" customHeight="1" thickBot="1">
      <c r="A275" s="406"/>
      <c r="B275" s="436"/>
      <c r="C275" s="407"/>
      <c r="D275" s="408"/>
      <c r="E275" s="451" t="s">
        <v>207</v>
      </c>
      <c r="F275" s="422">
        <f>SUM(G275:H275)</f>
        <v>0</v>
      </c>
      <c r="G275" s="405"/>
      <c r="H275" s="34">
        <v>0</v>
      </c>
      <c r="I275" s="398">
        <f t="shared" si="41"/>
        <v>0</v>
      </c>
      <c r="J275" s="398">
        <f t="shared" si="42"/>
        <v>0</v>
      </c>
      <c r="K275" s="398">
        <f t="shared" si="43"/>
        <v>0</v>
      </c>
      <c r="L275" s="398">
        <f t="shared" si="44"/>
        <v>0</v>
      </c>
    </row>
    <row r="276" spans="1:12" ht="45" customHeight="1">
      <c r="A276" s="406">
        <v>2700</v>
      </c>
      <c r="B276" s="436" t="s">
        <v>694</v>
      </c>
      <c r="C276" s="437">
        <v>0</v>
      </c>
      <c r="D276" s="438">
        <v>0</v>
      </c>
      <c r="E276" s="424" t="s">
        <v>357</v>
      </c>
      <c r="F276" s="425">
        <f>SUM(F278,F283,F289,F295,F298,F301)</f>
        <v>0</v>
      </c>
      <c r="G276" s="426">
        <f>SUM(G278,G283,G289,G295,G298,G301)</f>
        <v>0</v>
      </c>
      <c r="H276" s="398">
        <f>SUM(H278,H283,H289,H295,H298,H301)</f>
        <v>0</v>
      </c>
      <c r="I276" s="398">
        <f t="shared" si="41"/>
        <v>0</v>
      </c>
      <c r="J276" s="398">
        <f t="shared" si="42"/>
        <v>0</v>
      </c>
      <c r="K276" s="398">
        <f t="shared" si="43"/>
        <v>0</v>
      </c>
      <c r="L276" s="398">
        <f t="shared" si="44"/>
        <v>0</v>
      </c>
    </row>
    <row r="277" spans="1:12" s="237" customFormat="1" ht="14.25" customHeight="1">
      <c r="A277" s="399"/>
      <c r="B277" s="400"/>
      <c r="C277" s="401"/>
      <c r="D277" s="402"/>
      <c r="E277" s="404" t="s">
        <v>142</v>
      </c>
      <c r="F277" s="435"/>
      <c r="G277" s="434"/>
      <c r="H277" s="34"/>
      <c r="I277" s="398">
        <f t="shared" si="41"/>
        <v>0</v>
      </c>
      <c r="J277" s="398">
        <f t="shared" si="42"/>
        <v>0</v>
      </c>
      <c r="K277" s="398">
        <f t="shared" si="43"/>
        <v>0</v>
      </c>
      <c r="L277" s="398">
        <f t="shared" si="44"/>
        <v>0</v>
      </c>
    </row>
    <row r="278" spans="1:12" ht="47.25" customHeight="1">
      <c r="A278" s="406">
        <v>2710</v>
      </c>
      <c r="B278" s="436" t="s">
        <v>694</v>
      </c>
      <c r="C278" s="407">
        <v>1</v>
      </c>
      <c r="D278" s="408">
        <v>0</v>
      </c>
      <c r="E278" s="404" t="s">
        <v>358</v>
      </c>
      <c r="F278" s="67">
        <f>SUM(F280:F282)</f>
        <v>0</v>
      </c>
      <c r="G278" s="405">
        <f>SUM(G280:G282)</f>
        <v>0</v>
      </c>
      <c r="H278" s="34">
        <f>SUM(H280:H282)</f>
        <v>0</v>
      </c>
      <c r="I278" s="398">
        <f t="shared" si="41"/>
        <v>0</v>
      </c>
      <c r="J278" s="398">
        <f t="shared" si="42"/>
        <v>0</v>
      </c>
      <c r="K278" s="398">
        <f t="shared" si="43"/>
        <v>0</v>
      </c>
      <c r="L278" s="398">
        <f t="shared" si="44"/>
        <v>0</v>
      </c>
    </row>
    <row r="279" spans="1:12" ht="24.75" customHeight="1">
      <c r="A279" s="406"/>
      <c r="B279" s="400"/>
      <c r="C279" s="407"/>
      <c r="D279" s="408"/>
      <c r="E279" s="404" t="s">
        <v>248</v>
      </c>
      <c r="F279" s="67"/>
      <c r="G279" s="405"/>
      <c r="H279" s="34"/>
      <c r="I279" s="398">
        <f t="shared" si="41"/>
        <v>0</v>
      </c>
      <c r="J279" s="398">
        <f t="shared" si="42"/>
        <v>0</v>
      </c>
      <c r="K279" s="398">
        <f t="shared" si="43"/>
        <v>0</v>
      </c>
      <c r="L279" s="398">
        <f t="shared" si="44"/>
        <v>0</v>
      </c>
    </row>
    <row r="280" spans="1:12" ht="36.75" customHeight="1" thickBot="1">
      <c r="A280" s="406">
        <v>2711</v>
      </c>
      <c r="B280" s="436" t="s">
        <v>694</v>
      </c>
      <c r="C280" s="407">
        <v>1</v>
      </c>
      <c r="D280" s="408">
        <v>1</v>
      </c>
      <c r="E280" s="404" t="s">
        <v>359</v>
      </c>
      <c r="F280" s="422">
        <f>SUM(G280:H280)</f>
        <v>0</v>
      </c>
      <c r="G280" s="405"/>
      <c r="H280" s="34"/>
      <c r="I280" s="398">
        <f t="shared" si="41"/>
        <v>0</v>
      </c>
      <c r="J280" s="398">
        <f t="shared" si="42"/>
        <v>0</v>
      </c>
      <c r="K280" s="398">
        <f t="shared" si="43"/>
        <v>0</v>
      </c>
      <c r="L280" s="398">
        <f t="shared" si="44"/>
        <v>0</v>
      </c>
    </row>
    <row r="281" spans="1:12" ht="36.75" customHeight="1" thickBot="1">
      <c r="A281" s="406">
        <v>2712</v>
      </c>
      <c r="B281" s="436" t="s">
        <v>694</v>
      </c>
      <c r="C281" s="407">
        <v>1</v>
      </c>
      <c r="D281" s="408">
        <v>2</v>
      </c>
      <c r="E281" s="404" t="s">
        <v>360</v>
      </c>
      <c r="F281" s="422">
        <f>SUM(G281:H281)</f>
        <v>0</v>
      </c>
      <c r="G281" s="405"/>
      <c r="H281" s="34"/>
      <c r="I281" s="398">
        <f t="shared" si="41"/>
        <v>0</v>
      </c>
      <c r="J281" s="398">
        <f t="shared" si="42"/>
        <v>0</v>
      </c>
      <c r="K281" s="398">
        <f t="shared" si="43"/>
        <v>0</v>
      </c>
      <c r="L281" s="398">
        <f t="shared" si="44"/>
        <v>0</v>
      </c>
    </row>
    <row r="282" spans="1:12" ht="34.5" customHeight="1" thickBot="1">
      <c r="A282" s="406">
        <v>2713</v>
      </c>
      <c r="B282" s="436" t="s">
        <v>694</v>
      </c>
      <c r="C282" s="407">
        <v>1</v>
      </c>
      <c r="D282" s="408">
        <v>3</v>
      </c>
      <c r="E282" s="404" t="s">
        <v>361</v>
      </c>
      <c r="F282" s="422">
        <f>SUM(G282:H282)</f>
        <v>0</v>
      </c>
      <c r="G282" s="405"/>
      <c r="H282" s="34"/>
      <c r="I282" s="398">
        <f t="shared" si="41"/>
        <v>0</v>
      </c>
      <c r="J282" s="398">
        <f t="shared" si="42"/>
        <v>0</v>
      </c>
      <c r="K282" s="398">
        <f t="shared" si="43"/>
        <v>0</v>
      </c>
      <c r="L282" s="398">
        <f t="shared" si="44"/>
        <v>0</v>
      </c>
    </row>
    <row r="283" spans="1:12" s="236" customFormat="1" ht="36" customHeight="1">
      <c r="A283" s="406">
        <v>2720</v>
      </c>
      <c r="B283" s="436" t="s">
        <v>694</v>
      </c>
      <c r="C283" s="407">
        <v>2</v>
      </c>
      <c r="D283" s="408">
        <v>0</v>
      </c>
      <c r="E283" s="404" t="s">
        <v>362</v>
      </c>
      <c r="F283" s="67">
        <f>SUM(F285:F288)</f>
        <v>0</v>
      </c>
      <c r="G283" s="405">
        <f>SUM(G285:G288)</f>
        <v>0</v>
      </c>
      <c r="H283" s="34">
        <f>SUM(H285:H288)</f>
        <v>0</v>
      </c>
      <c r="I283" s="398">
        <f t="shared" si="41"/>
        <v>0</v>
      </c>
      <c r="J283" s="398">
        <f t="shared" si="42"/>
        <v>0</v>
      </c>
      <c r="K283" s="398">
        <f t="shared" si="43"/>
        <v>0</v>
      </c>
      <c r="L283" s="398">
        <f t="shared" si="44"/>
        <v>0</v>
      </c>
    </row>
    <row r="284" spans="1:12" ht="11.25" customHeight="1">
      <c r="A284" s="406"/>
      <c r="B284" s="400"/>
      <c r="C284" s="407"/>
      <c r="D284" s="408"/>
      <c r="E284" s="404" t="s">
        <v>248</v>
      </c>
      <c r="F284" s="67"/>
      <c r="G284" s="405"/>
      <c r="H284" s="34"/>
      <c r="I284" s="398">
        <f t="shared" si="41"/>
        <v>0</v>
      </c>
      <c r="J284" s="398">
        <f t="shared" si="42"/>
        <v>0</v>
      </c>
      <c r="K284" s="398">
        <f t="shared" si="43"/>
        <v>0</v>
      </c>
      <c r="L284" s="398">
        <f t="shared" si="44"/>
        <v>0</v>
      </c>
    </row>
    <row r="285" spans="1:12" ht="30" customHeight="1" thickBot="1">
      <c r="A285" s="406">
        <v>2721</v>
      </c>
      <c r="B285" s="436" t="s">
        <v>694</v>
      </c>
      <c r="C285" s="407">
        <v>2</v>
      </c>
      <c r="D285" s="408">
        <v>1</v>
      </c>
      <c r="E285" s="404" t="s">
        <v>363</v>
      </c>
      <c r="F285" s="422">
        <f>SUM(G285:H285)</f>
        <v>0</v>
      </c>
      <c r="G285" s="423"/>
      <c r="H285" s="34"/>
      <c r="I285" s="398">
        <f t="shared" si="41"/>
        <v>0</v>
      </c>
      <c r="J285" s="398">
        <f t="shared" si="42"/>
        <v>0</v>
      </c>
      <c r="K285" s="398">
        <f t="shared" si="43"/>
        <v>0</v>
      </c>
      <c r="L285" s="398">
        <f t="shared" si="44"/>
        <v>0</v>
      </c>
    </row>
    <row r="286" spans="1:12" s="237" customFormat="1" ht="33" customHeight="1" thickBot="1">
      <c r="A286" s="406">
        <v>2722</v>
      </c>
      <c r="B286" s="436" t="s">
        <v>694</v>
      </c>
      <c r="C286" s="407">
        <v>2</v>
      </c>
      <c r="D286" s="408">
        <v>2</v>
      </c>
      <c r="E286" s="404" t="s">
        <v>364</v>
      </c>
      <c r="F286" s="422">
        <f>SUM(G286:H286)</f>
        <v>0</v>
      </c>
      <c r="G286" s="423"/>
      <c r="H286" s="34"/>
      <c r="I286" s="398">
        <f t="shared" si="41"/>
        <v>0</v>
      </c>
      <c r="J286" s="398">
        <f t="shared" si="42"/>
        <v>0</v>
      </c>
      <c r="K286" s="398">
        <f t="shared" si="43"/>
        <v>0</v>
      </c>
      <c r="L286" s="398">
        <f t="shared" si="44"/>
        <v>0</v>
      </c>
    </row>
    <row r="287" spans="1:12" ht="18" customHeight="1" thickBot="1">
      <c r="A287" s="406">
        <v>2723</v>
      </c>
      <c r="B287" s="436" t="s">
        <v>694</v>
      </c>
      <c r="C287" s="407">
        <v>2</v>
      </c>
      <c r="D287" s="408">
        <v>3</v>
      </c>
      <c r="E287" s="404" t="s">
        <v>365</v>
      </c>
      <c r="F287" s="422">
        <f>SUM(G287:H287)</f>
        <v>0</v>
      </c>
      <c r="G287" s="423"/>
      <c r="H287" s="34"/>
      <c r="I287" s="398">
        <f t="shared" si="41"/>
        <v>0</v>
      </c>
      <c r="J287" s="398">
        <f t="shared" si="42"/>
        <v>0</v>
      </c>
      <c r="K287" s="398">
        <f t="shared" si="43"/>
        <v>0</v>
      </c>
      <c r="L287" s="398">
        <f t="shared" si="44"/>
        <v>0</v>
      </c>
    </row>
    <row r="288" spans="1:12" ht="21.75" customHeight="1" thickBot="1">
      <c r="A288" s="406">
        <v>2724</v>
      </c>
      <c r="B288" s="436" t="s">
        <v>694</v>
      </c>
      <c r="C288" s="407">
        <v>2</v>
      </c>
      <c r="D288" s="408">
        <v>4</v>
      </c>
      <c r="E288" s="404" t="s">
        <v>366</v>
      </c>
      <c r="F288" s="422">
        <f>SUM(G288:H288)</f>
        <v>0</v>
      </c>
      <c r="G288" s="423"/>
      <c r="H288" s="34"/>
      <c r="I288" s="398">
        <f t="shared" si="41"/>
        <v>0</v>
      </c>
      <c r="J288" s="398">
        <f t="shared" si="42"/>
        <v>0</v>
      </c>
      <c r="K288" s="398">
        <f t="shared" si="43"/>
        <v>0</v>
      </c>
      <c r="L288" s="398">
        <f t="shared" si="44"/>
        <v>0</v>
      </c>
    </row>
    <row r="289" spans="1:12" ht="23.25" customHeight="1">
      <c r="A289" s="406">
        <v>2730</v>
      </c>
      <c r="B289" s="436" t="s">
        <v>694</v>
      </c>
      <c r="C289" s="407">
        <v>3</v>
      </c>
      <c r="D289" s="408">
        <v>0</v>
      </c>
      <c r="E289" s="404" t="s">
        <v>367</v>
      </c>
      <c r="F289" s="67">
        <f>SUM(F291:F294)</f>
        <v>0</v>
      </c>
      <c r="G289" s="405">
        <f>SUM(G291:G294)</f>
        <v>0</v>
      </c>
      <c r="H289" s="34">
        <f>SUM(H291:H294)</f>
        <v>0</v>
      </c>
      <c r="I289" s="398">
        <f t="shared" si="41"/>
        <v>0</v>
      </c>
      <c r="J289" s="398">
        <f t="shared" si="42"/>
        <v>0</v>
      </c>
      <c r="K289" s="398">
        <f t="shared" si="43"/>
        <v>0</v>
      </c>
      <c r="L289" s="398">
        <f t="shared" si="44"/>
        <v>0</v>
      </c>
    </row>
    <row r="290" spans="1:12" ht="24" customHeight="1">
      <c r="A290" s="406"/>
      <c r="B290" s="400"/>
      <c r="C290" s="407"/>
      <c r="D290" s="408"/>
      <c r="E290" s="404" t="s">
        <v>248</v>
      </c>
      <c r="F290" s="67"/>
      <c r="G290" s="405"/>
      <c r="H290" s="34"/>
      <c r="I290" s="398">
        <f t="shared" si="41"/>
        <v>0</v>
      </c>
      <c r="J290" s="398">
        <f t="shared" si="42"/>
        <v>0</v>
      </c>
      <c r="K290" s="398">
        <f t="shared" si="43"/>
        <v>0</v>
      </c>
      <c r="L290" s="398">
        <f t="shared" si="44"/>
        <v>0</v>
      </c>
    </row>
    <row r="291" spans="1:12" s="237" customFormat="1" ht="33" customHeight="1" thickBot="1">
      <c r="A291" s="406">
        <v>2731</v>
      </c>
      <c r="B291" s="436" t="s">
        <v>694</v>
      </c>
      <c r="C291" s="407">
        <v>3</v>
      </c>
      <c r="D291" s="408">
        <v>1</v>
      </c>
      <c r="E291" s="404" t="s">
        <v>368</v>
      </c>
      <c r="F291" s="422">
        <f>SUM(G291:H291)</f>
        <v>0</v>
      </c>
      <c r="G291" s="423"/>
      <c r="H291" s="34"/>
      <c r="I291" s="398">
        <f t="shared" si="41"/>
        <v>0</v>
      </c>
      <c r="J291" s="398">
        <f t="shared" si="42"/>
        <v>0</v>
      </c>
      <c r="K291" s="398">
        <f t="shared" si="43"/>
        <v>0</v>
      </c>
      <c r="L291" s="398">
        <f t="shared" si="44"/>
        <v>0</v>
      </c>
    </row>
    <row r="292" spans="1:12" ht="24.75" customHeight="1" thickBot="1">
      <c r="A292" s="406">
        <v>2732</v>
      </c>
      <c r="B292" s="436" t="s">
        <v>694</v>
      </c>
      <c r="C292" s="407">
        <v>3</v>
      </c>
      <c r="D292" s="408">
        <v>2</v>
      </c>
      <c r="E292" s="404" t="s">
        <v>369</v>
      </c>
      <c r="F292" s="422">
        <f>SUM(G292:H292)</f>
        <v>0</v>
      </c>
      <c r="G292" s="423"/>
      <c r="H292" s="34"/>
      <c r="I292" s="398">
        <f t="shared" si="41"/>
        <v>0</v>
      </c>
      <c r="J292" s="398">
        <f t="shared" si="42"/>
        <v>0</v>
      </c>
      <c r="K292" s="398">
        <f t="shared" si="43"/>
        <v>0</v>
      </c>
      <c r="L292" s="398">
        <f t="shared" si="44"/>
        <v>0</v>
      </c>
    </row>
    <row r="293" spans="1:12" ht="24.75" customHeight="1" thickBot="1">
      <c r="A293" s="406">
        <v>2733</v>
      </c>
      <c r="B293" s="436" t="s">
        <v>694</v>
      </c>
      <c r="C293" s="407">
        <v>3</v>
      </c>
      <c r="D293" s="408">
        <v>3</v>
      </c>
      <c r="E293" s="404" t="s">
        <v>370</v>
      </c>
      <c r="F293" s="422">
        <f>SUM(G293:H293)</f>
        <v>0</v>
      </c>
      <c r="G293" s="423"/>
      <c r="H293" s="34"/>
      <c r="I293" s="398">
        <f t="shared" si="41"/>
        <v>0</v>
      </c>
      <c r="J293" s="398">
        <f t="shared" si="42"/>
        <v>0</v>
      </c>
      <c r="K293" s="398">
        <f t="shared" si="43"/>
        <v>0</v>
      </c>
      <c r="L293" s="398">
        <f t="shared" si="44"/>
        <v>0</v>
      </c>
    </row>
    <row r="294" spans="1:12" ht="33" customHeight="1" thickBot="1">
      <c r="A294" s="406">
        <v>2734</v>
      </c>
      <c r="B294" s="436" t="s">
        <v>694</v>
      </c>
      <c r="C294" s="407">
        <v>3</v>
      </c>
      <c r="D294" s="408">
        <v>4</v>
      </c>
      <c r="E294" s="404" t="s">
        <v>371</v>
      </c>
      <c r="F294" s="422">
        <f>SUM(G294:H294)</f>
        <v>0</v>
      </c>
      <c r="G294" s="423"/>
      <c r="H294" s="34"/>
      <c r="I294" s="398">
        <f t="shared" si="41"/>
        <v>0</v>
      </c>
      <c r="J294" s="398">
        <f t="shared" si="42"/>
        <v>0</v>
      </c>
      <c r="K294" s="398">
        <f t="shared" si="43"/>
        <v>0</v>
      </c>
      <c r="L294" s="398">
        <f t="shared" si="44"/>
        <v>0</v>
      </c>
    </row>
    <row r="295" spans="1:12" ht="30.75" customHeight="1">
      <c r="A295" s="406">
        <v>2740</v>
      </c>
      <c r="B295" s="436" t="s">
        <v>694</v>
      </c>
      <c r="C295" s="407">
        <v>4</v>
      </c>
      <c r="D295" s="408">
        <v>0</v>
      </c>
      <c r="E295" s="404" t="s">
        <v>372</v>
      </c>
      <c r="F295" s="67">
        <f>SUM(F297)</f>
        <v>0</v>
      </c>
      <c r="G295" s="405">
        <f>SUM(G297)</f>
        <v>0</v>
      </c>
      <c r="H295" s="34">
        <f>SUM(H297)</f>
        <v>0</v>
      </c>
      <c r="I295" s="398">
        <f t="shared" si="41"/>
        <v>0</v>
      </c>
      <c r="J295" s="398">
        <f t="shared" si="42"/>
        <v>0</v>
      </c>
      <c r="K295" s="398">
        <f t="shared" si="43"/>
        <v>0</v>
      </c>
      <c r="L295" s="398">
        <f t="shared" si="44"/>
        <v>0</v>
      </c>
    </row>
    <row r="296" spans="1:12" ht="19.5" customHeight="1">
      <c r="A296" s="406"/>
      <c r="B296" s="400"/>
      <c r="C296" s="407"/>
      <c r="D296" s="408"/>
      <c r="E296" s="404" t="s">
        <v>248</v>
      </c>
      <c r="F296" s="67"/>
      <c r="G296" s="405"/>
      <c r="H296" s="34"/>
      <c r="I296" s="398">
        <f t="shared" si="41"/>
        <v>0</v>
      </c>
      <c r="J296" s="398">
        <f t="shared" si="42"/>
        <v>0</v>
      </c>
      <c r="K296" s="398">
        <f t="shared" si="43"/>
        <v>0</v>
      </c>
      <c r="L296" s="398">
        <f t="shared" si="44"/>
        <v>0</v>
      </c>
    </row>
    <row r="297" spans="1:12" s="237" customFormat="1" ht="37.5" customHeight="1" thickBot="1">
      <c r="A297" s="406">
        <v>2741</v>
      </c>
      <c r="B297" s="436" t="s">
        <v>694</v>
      </c>
      <c r="C297" s="407">
        <v>4</v>
      </c>
      <c r="D297" s="408">
        <v>1</v>
      </c>
      <c r="E297" s="404" t="s">
        <v>372</v>
      </c>
      <c r="F297" s="422">
        <f>SUM(G297:H297)</f>
        <v>0</v>
      </c>
      <c r="G297" s="423"/>
      <c r="H297" s="34"/>
      <c r="I297" s="398">
        <f t="shared" si="41"/>
        <v>0</v>
      </c>
      <c r="J297" s="398">
        <f t="shared" si="42"/>
        <v>0</v>
      </c>
      <c r="K297" s="398">
        <f t="shared" si="43"/>
        <v>0</v>
      </c>
      <c r="L297" s="398">
        <f t="shared" si="44"/>
        <v>0</v>
      </c>
    </row>
    <row r="298" spans="1:12" ht="24.75" customHeight="1">
      <c r="A298" s="406">
        <v>2750</v>
      </c>
      <c r="B298" s="436" t="s">
        <v>694</v>
      </c>
      <c r="C298" s="407">
        <v>5</v>
      </c>
      <c r="D298" s="408">
        <v>0</v>
      </c>
      <c r="E298" s="404" t="s">
        <v>373</v>
      </c>
      <c r="F298" s="67">
        <f>SUM(F300)</f>
        <v>0</v>
      </c>
      <c r="G298" s="405">
        <f>SUM(G300)</f>
        <v>0</v>
      </c>
      <c r="H298" s="34">
        <f>SUM(H300)</f>
        <v>0</v>
      </c>
      <c r="I298" s="398">
        <f t="shared" si="41"/>
        <v>0</v>
      </c>
      <c r="J298" s="398">
        <f t="shared" si="42"/>
        <v>0</v>
      </c>
      <c r="K298" s="398">
        <f t="shared" si="43"/>
        <v>0</v>
      </c>
      <c r="L298" s="398">
        <f t="shared" si="44"/>
        <v>0</v>
      </c>
    </row>
    <row r="299" spans="1:12" ht="23.25" customHeight="1">
      <c r="A299" s="406"/>
      <c r="B299" s="400"/>
      <c r="C299" s="407"/>
      <c r="D299" s="408"/>
      <c r="E299" s="404" t="s">
        <v>248</v>
      </c>
      <c r="F299" s="67"/>
      <c r="G299" s="405"/>
      <c r="H299" s="34"/>
      <c r="I299" s="398">
        <f t="shared" si="41"/>
        <v>0</v>
      </c>
      <c r="J299" s="398">
        <f t="shared" si="42"/>
        <v>0</v>
      </c>
      <c r="K299" s="398">
        <f t="shared" si="43"/>
        <v>0</v>
      </c>
      <c r="L299" s="398">
        <f t="shared" si="44"/>
        <v>0</v>
      </c>
    </row>
    <row r="300" spans="1:12" ht="26.25" customHeight="1" thickBot="1">
      <c r="A300" s="406">
        <v>2751</v>
      </c>
      <c r="B300" s="436" t="s">
        <v>694</v>
      </c>
      <c r="C300" s="407">
        <v>5</v>
      </c>
      <c r="D300" s="408">
        <v>1</v>
      </c>
      <c r="E300" s="404" t="s">
        <v>373</v>
      </c>
      <c r="F300" s="422">
        <f>SUM(G300:H300)</f>
        <v>0</v>
      </c>
      <c r="G300" s="423"/>
      <c r="H300" s="34"/>
      <c r="I300" s="398">
        <f t="shared" si="41"/>
        <v>0</v>
      </c>
      <c r="J300" s="398">
        <f t="shared" si="42"/>
        <v>0</v>
      </c>
      <c r="K300" s="398">
        <f t="shared" si="43"/>
        <v>0</v>
      </c>
      <c r="L300" s="398">
        <f t="shared" si="44"/>
        <v>0</v>
      </c>
    </row>
    <row r="301" spans="1:12" ht="39" customHeight="1">
      <c r="A301" s="406">
        <v>2760</v>
      </c>
      <c r="B301" s="436" t="s">
        <v>694</v>
      </c>
      <c r="C301" s="407">
        <v>6</v>
      </c>
      <c r="D301" s="408">
        <v>0</v>
      </c>
      <c r="E301" s="404" t="s">
        <v>374</v>
      </c>
      <c r="F301" s="67">
        <f>SUM(F303:F304)</f>
        <v>0</v>
      </c>
      <c r="G301" s="405">
        <f>SUM(G303:G304)</f>
        <v>0</v>
      </c>
      <c r="H301" s="34">
        <f>SUM(H303:H304)</f>
        <v>0</v>
      </c>
      <c r="I301" s="398">
        <f t="shared" si="41"/>
        <v>0</v>
      </c>
      <c r="J301" s="398">
        <f t="shared" si="42"/>
        <v>0</v>
      </c>
      <c r="K301" s="398">
        <f t="shared" si="43"/>
        <v>0</v>
      </c>
      <c r="L301" s="398">
        <f t="shared" si="44"/>
        <v>0</v>
      </c>
    </row>
    <row r="302" spans="1:12" ht="26.25" customHeight="1">
      <c r="A302" s="406"/>
      <c r="B302" s="400"/>
      <c r="C302" s="407"/>
      <c r="D302" s="408"/>
      <c r="E302" s="404" t="s">
        <v>248</v>
      </c>
      <c r="F302" s="67"/>
      <c r="G302" s="405"/>
      <c r="H302" s="34"/>
      <c r="I302" s="398">
        <f t="shared" si="41"/>
        <v>0</v>
      </c>
      <c r="J302" s="398">
        <f t="shared" si="42"/>
        <v>0</v>
      </c>
      <c r="K302" s="398">
        <f t="shared" si="43"/>
        <v>0</v>
      </c>
      <c r="L302" s="398">
        <f t="shared" si="44"/>
        <v>0</v>
      </c>
    </row>
    <row r="303" spans="1:12" s="237" customFormat="1" ht="30.75" customHeight="1" thickBot="1">
      <c r="A303" s="406">
        <v>2761</v>
      </c>
      <c r="B303" s="436" t="s">
        <v>694</v>
      </c>
      <c r="C303" s="407">
        <v>6</v>
      </c>
      <c r="D303" s="408">
        <v>1</v>
      </c>
      <c r="E303" s="404" t="s">
        <v>375</v>
      </c>
      <c r="F303" s="422">
        <f>SUM(G303:H303)</f>
        <v>0</v>
      </c>
      <c r="G303" s="423"/>
      <c r="H303" s="34"/>
      <c r="I303" s="398">
        <f t="shared" si="41"/>
        <v>0</v>
      </c>
      <c r="J303" s="398">
        <f t="shared" si="42"/>
        <v>0</v>
      </c>
      <c r="K303" s="398">
        <f t="shared" si="43"/>
        <v>0</v>
      </c>
      <c r="L303" s="398">
        <f t="shared" si="44"/>
        <v>0</v>
      </c>
    </row>
    <row r="304" spans="1:12" ht="27.75" customHeight="1" thickBot="1">
      <c r="A304" s="406">
        <v>2762</v>
      </c>
      <c r="B304" s="436" t="s">
        <v>694</v>
      </c>
      <c r="C304" s="407">
        <v>6</v>
      </c>
      <c r="D304" s="408">
        <v>2</v>
      </c>
      <c r="E304" s="404" t="s">
        <v>374</v>
      </c>
      <c r="F304" s="422">
        <f>SUM(G304:H304)</f>
        <v>0</v>
      </c>
      <c r="G304" s="423"/>
      <c r="H304" s="34"/>
      <c r="I304" s="398">
        <f t="shared" si="41"/>
        <v>0</v>
      </c>
      <c r="J304" s="398">
        <f t="shared" si="42"/>
        <v>0</v>
      </c>
      <c r="K304" s="398">
        <f t="shared" si="43"/>
        <v>0</v>
      </c>
      <c r="L304" s="398">
        <f t="shared" si="44"/>
        <v>0</v>
      </c>
    </row>
    <row r="305" spans="1:12" ht="39.75" customHeight="1">
      <c r="A305" s="406">
        <v>2800</v>
      </c>
      <c r="B305" s="436" t="s">
        <v>695</v>
      </c>
      <c r="C305" s="437">
        <v>0</v>
      </c>
      <c r="D305" s="438">
        <v>0</v>
      </c>
      <c r="E305" s="424" t="s">
        <v>376</v>
      </c>
      <c r="F305" s="425">
        <f aca="true" t="shared" si="46" ref="F305:L305">SUM(F307,F310,F324,F330,F335,F338)</f>
        <v>50973.5</v>
      </c>
      <c r="G305" s="426">
        <f t="shared" si="46"/>
        <v>50973.5</v>
      </c>
      <c r="H305" s="398">
        <f t="shared" si="46"/>
        <v>0</v>
      </c>
      <c r="I305" s="426">
        <f t="shared" si="46"/>
        <v>9556</v>
      </c>
      <c r="J305" s="426">
        <f t="shared" si="46"/>
        <v>26125</v>
      </c>
      <c r="K305" s="426">
        <f t="shared" si="46"/>
        <v>39527.5</v>
      </c>
      <c r="L305" s="426">
        <f t="shared" si="46"/>
        <v>50973.5</v>
      </c>
    </row>
    <row r="306" spans="1:12" s="237" customFormat="1" ht="15.75" customHeight="1">
      <c r="A306" s="399"/>
      <c r="B306" s="400"/>
      <c r="C306" s="401"/>
      <c r="D306" s="402"/>
      <c r="E306" s="404" t="s">
        <v>142</v>
      </c>
      <c r="F306" s="435"/>
      <c r="G306" s="434"/>
      <c r="H306" s="34"/>
      <c r="I306" s="398">
        <f t="shared" si="41"/>
        <v>0</v>
      </c>
      <c r="J306" s="398">
        <f t="shared" si="42"/>
        <v>0</v>
      </c>
      <c r="K306" s="398">
        <f t="shared" si="43"/>
        <v>0</v>
      </c>
      <c r="L306" s="398">
        <f t="shared" si="44"/>
        <v>0</v>
      </c>
    </row>
    <row r="307" spans="1:12" ht="37.5" customHeight="1">
      <c r="A307" s="406">
        <v>2810</v>
      </c>
      <c r="B307" s="436" t="s">
        <v>695</v>
      </c>
      <c r="C307" s="407">
        <v>1</v>
      </c>
      <c r="D307" s="408">
        <v>0</v>
      </c>
      <c r="E307" s="404" t="s">
        <v>377</v>
      </c>
      <c r="F307" s="425">
        <f>SUM(F309)</f>
        <v>0</v>
      </c>
      <c r="G307" s="426">
        <f>SUM(G309)</f>
        <v>0</v>
      </c>
      <c r="H307" s="398">
        <f>SUM(H309)</f>
        <v>0</v>
      </c>
      <c r="I307" s="398">
        <f t="shared" si="41"/>
        <v>0</v>
      </c>
      <c r="J307" s="398">
        <f t="shared" si="42"/>
        <v>0</v>
      </c>
      <c r="K307" s="398">
        <f t="shared" si="43"/>
        <v>0</v>
      </c>
      <c r="L307" s="398">
        <f t="shared" si="44"/>
        <v>0</v>
      </c>
    </row>
    <row r="308" spans="1:12" ht="26.25" customHeight="1">
      <c r="A308" s="406"/>
      <c r="B308" s="400"/>
      <c r="C308" s="407"/>
      <c r="D308" s="408"/>
      <c r="E308" s="404" t="s">
        <v>248</v>
      </c>
      <c r="F308" s="67"/>
      <c r="G308" s="405"/>
      <c r="H308" s="34"/>
      <c r="I308" s="398">
        <f t="shared" si="41"/>
        <v>0</v>
      </c>
      <c r="J308" s="398">
        <f t="shared" si="42"/>
        <v>0</v>
      </c>
      <c r="K308" s="398">
        <f t="shared" si="43"/>
        <v>0</v>
      </c>
      <c r="L308" s="398">
        <f t="shared" si="44"/>
        <v>0</v>
      </c>
    </row>
    <row r="309" spans="1:12" s="237" customFormat="1" ht="16.5" customHeight="1" thickBot="1">
      <c r="A309" s="406">
        <v>2811</v>
      </c>
      <c r="B309" s="436" t="s">
        <v>695</v>
      </c>
      <c r="C309" s="407">
        <v>1</v>
      </c>
      <c r="D309" s="408">
        <v>1</v>
      </c>
      <c r="E309" s="404" t="s">
        <v>377</v>
      </c>
      <c r="F309" s="422">
        <f>SUM(G309:H309)</f>
        <v>0</v>
      </c>
      <c r="G309" s="423"/>
      <c r="H309" s="34"/>
      <c r="I309" s="398">
        <f t="shared" si="41"/>
        <v>0</v>
      </c>
      <c r="J309" s="398">
        <f t="shared" si="42"/>
        <v>0</v>
      </c>
      <c r="K309" s="398">
        <f t="shared" si="43"/>
        <v>0</v>
      </c>
      <c r="L309" s="398">
        <f t="shared" si="44"/>
        <v>0</v>
      </c>
    </row>
    <row r="310" spans="1:12" ht="17.25">
      <c r="A310" s="406">
        <v>2820</v>
      </c>
      <c r="B310" s="436" t="s">
        <v>695</v>
      </c>
      <c r="C310" s="407">
        <v>2</v>
      </c>
      <c r="D310" s="408">
        <v>0</v>
      </c>
      <c r="E310" s="424" t="s">
        <v>378</v>
      </c>
      <c r="F310" s="425">
        <f>F312+F315+F316+F318</f>
        <v>50973.5</v>
      </c>
      <c r="G310" s="426">
        <f aca="true" t="shared" si="47" ref="G310:L310">SUM(G312,G315,G316,G318,G321,G322,G323)</f>
        <v>50973.5</v>
      </c>
      <c r="H310" s="398">
        <f t="shared" si="47"/>
        <v>0</v>
      </c>
      <c r="I310" s="426">
        <f t="shared" si="47"/>
        <v>9556</v>
      </c>
      <c r="J310" s="426">
        <f t="shared" si="47"/>
        <v>26125</v>
      </c>
      <c r="K310" s="426">
        <f t="shared" si="47"/>
        <v>39527.5</v>
      </c>
      <c r="L310" s="426">
        <f t="shared" si="47"/>
        <v>50973.5</v>
      </c>
    </row>
    <row r="311" spans="1:12" ht="23.25" customHeight="1">
      <c r="A311" s="406"/>
      <c r="B311" s="400"/>
      <c r="C311" s="407"/>
      <c r="D311" s="408"/>
      <c r="E311" s="404" t="s">
        <v>248</v>
      </c>
      <c r="F311" s="67"/>
      <c r="G311" s="405"/>
      <c r="H311" s="34"/>
      <c r="I311" s="398">
        <f t="shared" si="41"/>
        <v>0</v>
      </c>
      <c r="J311" s="398">
        <f t="shared" si="42"/>
        <v>0</v>
      </c>
      <c r="K311" s="398">
        <f t="shared" si="43"/>
        <v>0</v>
      </c>
      <c r="L311" s="398">
        <f t="shared" si="44"/>
        <v>0</v>
      </c>
    </row>
    <row r="312" spans="1:12" s="236" customFormat="1" ht="47.25" customHeight="1" thickBot="1">
      <c r="A312" s="406">
        <v>2821</v>
      </c>
      <c r="B312" s="436" t="s">
        <v>695</v>
      </c>
      <c r="C312" s="407">
        <v>2</v>
      </c>
      <c r="D312" s="408">
        <v>1</v>
      </c>
      <c r="E312" s="424" t="s">
        <v>379</v>
      </c>
      <c r="F312" s="422">
        <f>F313+F314</f>
        <v>43973.5</v>
      </c>
      <c r="G312" s="423">
        <f>G313</f>
        <v>43973.5</v>
      </c>
      <c r="H312" s="34" t="s">
        <v>237</v>
      </c>
      <c r="I312" s="422">
        <f>I313+I314</f>
        <v>7806</v>
      </c>
      <c r="J312" s="422">
        <f>J313+J314</f>
        <v>22625</v>
      </c>
      <c r="K312" s="422">
        <f>K313+K314</f>
        <v>34277.5</v>
      </c>
      <c r="L312" s="422">
        <f>L313+L314</f>
        <v>43973.5</v>
      </c>
    </row>
    <row r="313" spans="1:12" ht="39" customHeight="1" thickBot="1">
      <c r="A313" s="406"/>
      <c r="B313" s="436"/>
      <c r="C313" s="407"/>
      <c r="D313" s="408"/>
      <c r="E313" s="428" t="s">
        <v>184</v>
      </c>
      <c r="F313" s="422">
        <f>SUM(G313:H313)</f>
        <v>43973.5</v>
      </c>
      <c r="G313" s="405">
        <v>43973.5</v>
      </c>
      <c r="H313" s="34"/>
      <c r="I313" s="443">
        <v>7806</v>
      </c>
      <c r="J313" s="443">
        <v>22625</v>
      </c>
      <c r="K313" s="443">
        <v>34277.5</v>
      </c>
      <c r="L313" s="443">
        <v>43973.5</v>
      </c>
    </row>
    <row r="314" spans="1:12" ht="18.75" customHeight="1" thickBot="1">
      <c r="A314" s="406"/>
      <c r="B314" s="436"/>
      <c r="C314" s="407"/>
      <c r="D314" s="408"/>
      <c r="E314" s="404"/>
      <c r="F314" s="422">
        <f>SUM(G314:H314)</f>
        <v>0</v>
      </c>
      <c r="G314" s="405"/>
      <c r="H314" s="34"/>
      <c r="I314" s="398">
        <f t="shared" si="41"/>
        <v>0</v>
      </c>
      <c r="J314" s="398">
        <f t="shared" si="42"/>
        <v>0</v>
      </c>
      <c r="K314" s="398">
        <f t="shared" si="43"/>
        <v>0</v>
      </c>
      <c r="L314" s="398">
        <f t="shared" si="44"/>
        <v>0</v>
      </c>
    </row>
    <row r="315" spans="1:12" s="237" customFormat="1" ht="12.75" customHeight="1" thickBot="1">
      <c r="A315" s="406">
        <v>2822</v>
      </c>
      <c r="B315" s="436" t="s">
        <v>695</v>
      </c>
      <c r="C315" s="407">
        <v>2</v>
      </c>
      <c r="D315" s="408">
        <v>2</v>
      </c>
      <c r="E315" s="404" t="s">
        <v>380</v>
      </c>
      <c r="F315" s="422">
        <f>SUM(G315:H315)</f>
        <v>0</v>
      </c>
      <c r="G315" s="405"/>
      <c r="H315" s="34"/>
      <c r="I315" s="398">
        <f t="shared" si="41"/>
        <v>0</v>
      </c>
      <c r="J315" s="398">
        <f t="shared" si="42"/>
        <v>0</v>
      </c>
      <c r="K315" s="398">
        <f t="shared" si="43"/>
        <v>0</v>
      </c>
      <c r="L315" s="398">
        <f t="shared" si="44"/>
        <v>0</v>
      </c>
    </row>
    <row r="316" spans="1:12" ht="41.25" customHeight="1" thickBot="1">
      <c r="A316" s="406">
        <v>2823</v>
      </c>
      <c r="B316" s="436" t="s">
        <v>695</v>
      </c>
      <c r="C316" s="407">
        <v>2</v>
      </c>
      <c r="D316" s="408">
        <v>3</v>
      </c>
      <c r="E316" s="404" t="s">
        <v>381</v>
      </c>
      <c r="F316" s="422">
        <f>SUM(G316:H316)</f>
        <v>0</v>
      </c>
      <c r="G316" s="423">
        <f>SUM(G317)</f>
        <v>0</v>
      </c>
      <c r="H316" s="34">
        <f>SUM(H317)</f>
        <v>0</v>
      </c>
      <c r="I316" s="398">
        <f t="shared" si="41"/>
        <v>0</v>
      </c>
      <c r="J316" s="398">
        <f t="shared" si="42"/>
        <v>0</v>
      </c>
      <c r="K316" s="398">
        <f t="shared" si="43"/>
        <v>0</v>
      </c>
      <c r="L316" s="398">
        <f t="shared" si="44"/>
        <v>0</v>
      </c>
    </row>
    <row r="317" spans="1:12" ht="18" thickBot="1">
      <c r="A317" s="406"/>
      <c r="B317" s="436"/>
      <c r="C317" s="407"/>
      <c r="D317" s="408"/>
      <c r="E317" s="404" t="s">
        <v>208</v>
      </c>
      <c r="F317" s="422">
        <f>SUM(G317:H317)</f>
        <v>0</v>
      </c>
      <c r="G317" s="452"/>
      <c r="H317" s="398">
        <v>0</v>
      </c>
      <c r="I317" s="398">
        <f t="shared" si="41"/>
        <v>0</v>
      </c>
      <c r="J317" s="398">
        <f t="shared" si="42"/>
        <v>0</v>
      </c>
      <c r="K317" s="398">
        <f t="shared" si="43"/>
        <v>0</v>
      </c>
      <c r="L317" s="398">
        <f t="shared" si="44"/>
        <v>0</v>
      </c>
    </row>
    <row r="318" spans="1:12" ht="29.25" thickBot="1">
      <c r="A318" s="406">
        <v>2824</v>
      </c>
      <c r="B318" s="436" t="s">
        <v>695</v>
      </c>
      <c r="C318" s="407">
        <v>2</v>
      </c>
      <c r="D318" s="408">
        <v>4</v>
      </c>
      <c r="E318" s="424" t="s">
        <v>382</v>
      </c>
      <c r="F318" s="445">
        <f aca="true" t="shared" si="48" ref="F318:F323">SUM(G318:H318)</f>
        <v>7000</v>
      </c>
      <c r="G318" s="426">
        <f aca="true" t="shared" si="49" ref="G318:L318">SUM(G319:G320)</f>
        <v>7000</v>
      </c>
      <c r="H318" s="398">
        <f t="shared" si="49"/>
        <v>0</v>
      </c>
      <c r="I318" s="426">
        <f t="shared" si="49"/>
        <v>1750</v>
      </c>
      <c r="J318" s="426">
        <f t="shared" si="49"/>
        <v>3500</v>
      </c>
      <c r="K318" s="426">
        <f t="shared" si="49"/>
        <v>5250</v>
      </c>
      <c r="L318" s="426">
        <f t="shared" si="49"/>
        <v>7000</v>
      </c>
    </row>
    <row r="319" spans="1:12" ht="29.25" thickBot="1">
      <c r="A319" s="406"/>
      <c r="B319" s="436"/>
      <c r="C319" s="407"/>
      <c r="D319" s="408"/>
      <c r="E319" s="416" t="s">
        <v>209</v>
      </c>
      <c r="F319" s="422">
        <f t="shared" si="48"/>
        <v>4000</v>
      </c>
      <c r="G319" s="405">
        <v>4000</v>
      </c>
      <c r="H319" s="34"/>
      <c r="I319" s="398">
        <v>1000</v>
      </c>
      <c r="J319" s="398">
        <v>2000</v>
      </c>
      <c r="K319" s="398">
        <v>3000</v>
      </c>
      <c r="L319" s="398">
        <v>4000</v>
      </c>
    </row>
    <row r="320" spans="1:12" ht="29.25" thickBot="1">
      <c r="A320" s="406"/>
      <c r="B320" s="436"/>
      <c r="C320" s="407"/>
      <c r="D320" s="408"/>
      <c r="E320" s="416" t="s">
        <v>183</v>
      </c>
      <c r="F320" s="422">
        <f t="shared" si="48"/>
        <v>3000</v>
      </c>
      <c r="G320" s="405">
        <v>3000</v>
      </c>
      <c r="H320" s="34"/>
      <c r="I320" s="398">
        <v>750</v>
      </c>
      <c r="J320" s="398">
        <v>1500</v>
      </c>
      <c r="K320" s="398">
        <v>2250</v>
      </c>
      <c r="L320" s="398">
        <v>3000</v>
      </c>
    </row>
    <row r="321" spans="1:12" ht="18" thickBot="1">
      <c r="A321" s="406">
        <v>2825</v>
      </c>
      <c r="B321" s="436" t="s">
        <v>695</v>
      </c>
      <c r="C321" s="407">
        <v>2</v>
      </c>
      <c r="D321" s="408">
        <v>5</v>
      </c>
      <c r="E321" s="404" t="s">
        <v>383</v>
      </c>
      <c r="F321" s="445">
        <f t="shared" si="48"/>
        <v>0</v>
      </c>
      <c r="G321" s="426"/>
      <c r="H321" s="398"/>
      <c r="I321" s="398">
        <f t="shared" si="41"/>
        <v>0</v>
      </c>
      <c r="J321" s="398">
        <f t="shared" si="42"/>
        <v>0</v>
      </c>
      <c r="K321" s="398">
        <f t="shared" si="43"/>
        <v>0</v>
      </c>
      <c r="L321" s="398">
        <f t="shared" si="44"/>
        <v>0</v>
      </c>
    </row>
    <row r="322" spans="1:12" ht="18" thickBot="1">
      <c r="A322" s="406">
        <v>2826</v>
      </c>
      <c r="B322" s="436" t="s">
        <v>695</v>
      </c>
      <c r="C322" s="407">
        <v>2</v>
      </c>
      <c r="D322" s="408">
        <v>6</v>
      </c>
      <c r="E322" s="404" t="s">
        <v>384</v>
      </c>
      <c r="F322" s="422">
        <f t="shared" si="48"/>
        <v>0</v>
      </c>
      <c r="G322" s="405"/>
      <c r="H322" s="34"/>
      <c r="I322" s="398">
        <f t="shared" si="41"/>
        <v>0</v>
      </c>
      <c r="J322" s="398">
        <f t="shared" si="42"/>
        <v>0</v>
      </c>
      <c r="K322" s="398">
        <f t="shared" si="43"/>
        <v>0</v>
      </c>
      <c r="L322" s="398">
        <f t="shared" si="44"/>
        <v>0</v>
      </c>
    </row>
    <row r="323" spans="1:12" ht="27.75" thickBot="1">
      <c r="A323" s="406">
        <v>2827</v>
      </c>
      <c r="B323" s="436" t="s">
        <v>695</v>
      </c>
      <c r="C323" s="407">
        <v>2</v>
      </c>
      <c r="D323" s="408">
        <v>7</v>
      </c>
      <c r="E323" s="404" t="s">
        <v>385</v>
      </c>
      <c r="F323" s="422">
        <f t="shared" si="48"/>
        <v>0</v>
      </c>
      <c r="G323" s="405"/>
      <c r="H323" s="34"/>
      <c r="I323" s="398">
        <f t="shared" si="41"/>
        <v>0</v>
      </c>
      <c r="J323" s="398">
        <f t="shared" si="42"/>
        <v>0</v>
      </c>
      <c r="K323" s="398">
        <f t="shared" si="43"/>
        <v>0</v>
      </c>
      <c r="L323" s="398">
        <f t="shared" si="44"/>
        <v>0</v>
      </c>
    </row>
    <row r="324" spans="1:12" ht="40.5">
      <c r="A324" s="406">
        <v>2830</v>
      </c>
      <c r="B324" s="436" t="s">
        <v>695</v>
      </c>
      <c r="C324" s="407">
        <v>3</v>
      </c>
      <c r="D324" s="408">
        <v>0</v>
      </c>
      <c r="E324" s="404" t="s">
        <v>386</v>
      </c>
      <c r="F324" s="67">
        <f>SUM(F326:F327)</f>
        <v>0</v>
      </c>
      <c r="G324" s="405">
        <f>SUM(G326:G327)</f>
        <v>0</v>
      </c>
      <c r="H324" s="34">
        <f>SUM(H326:H327)</f>
        <v>0</v>
      </c>
      <c r="I324" s="398">
        <f t="shared" si="41"/>
        <v>0</v>
      </c>
      <c r="J324" s="398">
        <f t="shared" si="42"/>
        <v>0</v>
      </c>
      <c r="K324" s="398">
        <f t="shared" si="43"/>
        <v>0</v>
      </c>
      <c r="L324" s="398">
        <f t="shared" si="44"/>
        <v>0</v>
      </c>
    </row>
    <row r="325" spans="1:12" ht="17.25">
      <c r="A325" s="406"/>
      <c r="B325" s="400"/>
      <c r="C325" s="407"/>
      <c r="D325" s="408"/>
      <c r="E325" s="404" t="s">
        <v>248</v>
      </c>
      <c r="F325" s="67"/>
      <c r="G325" s="405"/>
      <c r="H325" s="34"/>
      <c r="I325" s="398">
        <f t="shared" si="41"/>
        <v>0</v>
      </c>
      <c r="J325" s="398">
        <f t="shared" si="42"/>
        <v>0</v>
      </c>
      <c r="K325" s="398">
        <f t="shared" si="43"/>
        <v>0</v>
      </c>
      <c r="L325" s="398">
        <f t="shared" si="44"/>
        <v>0</v>
      </c>
    </row>
    <row r="326" spans="1:12" ht="18" thickBot="1">
      <c r="A326" s="406">
        <v>2831</v>
      </c>
      <c r="B326" s="436" t="s">
        <v>695</v>
      </c>
      <c r="C326" s="407">
        <v>3</v>
      </c>
      <c r="D326" s="408">
        <v>1</v>
      </c>
      <c r="E326" s="404" t="s">
        <v>387</v>
      </c>
      <c r="F326" s="422">
        <f>SUM(G326:H326)</f>
        <v>0</v>
      </c>
      <c r="G326" s="405"/>
      <c r="H326" s="34"/>
      <c r="I326" s="398">
        <f t="shared" si="41"/>
        <v>0</v>
      </c>
      <c r="J326" s="398">
        <f t="shared" si="42"/>
        <v>0</v>
      </c>
      <c r="K326" s="398">
        <f t="shared" si="43"/>
        <v>0</v>
      </c>
      <c r="L326" s="398">
        <f t="shared" si="44"/>
        <v>0</v>
      </c>
    </row>
    <row r="327" spans="1:12" ht="18" thickBot="1">
      <c r="A327" s="406">
        <v>2832</v>
      </c>
      <c r="B327" s="436" t="s">
        <v>695</v>
      </c>
      <c r="C327" s="407">
        <v>3</v>
      </c>
      <c r="D327" s="408">
        <v>2</v>
      </c>
      <c r="E327" s="404" t="s">
        <v>388</v>
      </c>
      <c r="F327" s="422">
        <f>SUM(G327:H327)</f>
        <v>0</v>
      </c>
      <c r="G327" s="405">
        <f>G328</f>
        <v>0</v>
      </c>
      <c r="H327" s="34">
        <f>H328</f>
        <v>0</v>
      </c>
      <c r="I327" s="398">
        <f t="shared" si="41"/>
        <v>0</v>
      </c>
      <c r="J327" s="398">
        <f t="shared" si="42"/>
        <v>0</v>
      </c>
      <c r="K327" s="398">
        <f t="shared" si="43"/>
        <v>0</v>
      </c>
      <c r="L327" s="398">
        <f t="shared" si="44"/>
        <v>0</v>
      </c>
    </row>
    <row r="328" spans="1:12" ht="18" thickBot="1">
      <c r="A328" s="406"/>
      <c r="B328" s="436"/>
      <c r="C328" s="407"/>
      <c r="D328" s="408"/>
      <c r="E328" s="404"/>
      <c r="F328" s="422">
        <f>SUM(G328:H328)</f>
        <v>0</v>
      </c>
      <c r="G328" s="405"/>
      <c r="H328" s="34">
        <v>0</v>
      </c>
      <c r="I328" s="398">
        <f t="shared" si="41"/>
        <v>0</v>
      </c>
      <c r="J328" s="398">
        <f t="shared" si="42"/>
        <v>0</v>
      </c>
      <c r="K328" s="398">
        <f t="shared" si="43"/>
        <v>0</v>
      </c>
      <c r="L328" s="398">
        <f t="shared" si="44"/>
        <v>0</v>
      </c>
    </row>
    <row r="329" spans="1:12" ht="18" thickBot="1">
      <c r="A329" s="406">
        <v>2833</v>
      </c>
      <c r="B329" s="436" t="s">
        <v>695</v>
      </c>
      <c r="C329" s="407">
        <v>3</v>
      </c>
      <c r="D329" s="408">
        <v>3</v>
      </c>
      <c r="E329" s="404" t="s">
        <v>389</v>
      </c>
      <c r="F329" s="422">
        <f>SUM(G329:H329)</f>
        <v>0</v>
      </c>
      <c r="G329" s="405"/>
      <c r="H329" s="34"/>
      <c r="I329" s="398">
        <f t="shared" si="41"/>
        <v>0</v>
      </c>
      <c r="J329" s="398">
        <f t="shared" si="42"/>
        <v>0</v>
      </c>
      <c r="K329" s="398">
        <f t="shared" si="43"/>
        <v>0</v>
      </c>
      <c r="L329" s="398">
        <f t="shared" si="44"/>
        <v>0</v>
      </c>
    </row>
    <row r="330" spans="1:12" ht="27">
      <c r="A330" s="406">
        <v>2840</v>
      </c>
      <c r="B330" s="436" t="s">
        <v>695</v>
      </c>
      <c r="C330" s="407">
        <v>4</v>
      </c>
      <c r="D330" s="408">
        <v>0</v>
      </c>
      <c r="E330" s="404" t="s">
        <v>390</v>
      </c>
      <c r="F330" s="67">
        <f>SUM(F332:F334)</f>
        <v>0</v>
      </c>
      <c r="G330" s="405">
        <f>SUM(G332:G334)</f>
        <v>0</v>
      </c>
      <c r="H330" s="34">
        <f>SUM(H332:H334)</f>
        <v>0</v>
      </c>
      <c r="I330" s="398">
        <f t="shared" si="41"/>
        <v>0</v>
      </c>
      <c r="J330" s="398">
        <f t="shared" si="42"/>
        <v>0</v>
      </c>
      <c r="K330" s="398">
        <f t="shared" si="43"/>
        <v>0</v>
      </c>
      <c r="L330" s="398">
        <f t="shared" si="44"/>
        <v>0</v>
      </c>
    </row>
    <row r="331" spans="1:12" ht="17.25">
      <c r="A331" s="406"/>
      <c r="B331" s="400"/>
      <c r="C331" s="407"/>
      <c r="D331" s="408"/>
      <c r="E331" s="404" t="s">
        <v>248</v>
      </c>
      <c r="F331" s="67"/>
      <c r="G331" s="405"/>
      <c r="H331" s="34"/>
      <c r="I331" s="398">
        <f aca="true" t="shared" si="50" ref="I331:I389">+F331*25%</f>
        <v>0</v>
      </c>
      <c r="J331" s="398">
        <f aca="true" t="shared" si="51" ref="J331:J389">+F331*50%</f>
        <v>0</v>
      </c>
      <c r="K331" s="398">
        <f aca="true" t="shared" si="52" ref="K331:K389">+F331*75%</f>
        <v>0</v>
      </c>
      <c r="L331" s="398">
        <f aca="true" t="shared" si="53" ref="L331:L389">+F331*100%</f>
        <v>0</v>
      </c>
    </row>
    <row r="332" spans="1:12" ht="18" thickBot="1">
      <c r="A332" s="406">
        <v>2841</v>
      </c>
      <c r="B332" s="436" t="s">
        <v>695</v>
      </c>
      <c r="C332" s="407">
        <v>4</v>
      </c>
      <c r="D332" s="408">
        <v>1</v>
      </c>
      <c r="E332" s="404" t="s">
        <v>391</v>
      </c>
      <c r="F332" s="422">
        <f>SUM(G332:H332)</f>
        <v>0</v>
      </c>
      <c r="G332" s="405"/>
      <c r="H332" s="34"/>
      <c r="I332" s="398">
        <f t="shared" si="50"/>
        <v>0</v>
      </c>
      <c r="J332" s="398">
        <f t="shared" si="51"/>
        <v>0</v>
      </c>
      <c r="K332" s="398">
        <f t="shared" si="52"/>
        <v>0</v>
      </c>
      <c r="L332" s="398">
        <f t="shared" si="53"/>
        <v>0</v>
      </c>
    </row>
    <row r="333" spans="1:12" ht="41.25" thickBot="1">
      <c r="A333" s="406">
        <v>2842</v>
      </c>
      <c r="B333" s="436" t="s">
        <v>695</v>
      </c>
      <c r="C333" s="407">
        <v>4</v>
      </c>
      <c r="D333" s="408">
        <v>2</v>
      </c>
      <c r="E333" s="404" t="s">
        <v>392</v>
      </c>
      <c r="F333" s="422">
        <f>SUM(G333:H333)</f>
        <v>0</v>
      </c>
      <c r="G333" s="405"/>
      <c r="H333" s="34"/>
      <c r="I333" s="398">
        <f t="shared" si="50"/>
        <v>0</v>
      </c>
      <c r="J333" s="398">
        <f t="shared" si="51"/>
        <v>0</v>
      </c>
      <c r="K333" s="398">
        <f t="shared" si="52"/>
        <v>0</v>
      </c>
      <c r="L333" s="398">
        <f t="shared" si="53"/>
        <v>0</v>
      </c>
    </row>
    <row r="334" spans="1:12" ht="27.75" thickBot="1">
      <c r="A334" s="406">
        <v>2843</v>
      </c>
      <c r="B334" s="436" t="s">
        <v>695</v>
      </c>
      <c r="C334" s="407">
        <v>4</v>
      </c>
      <c r="D334" s="408">
        <v>3</v>
      </c>
      <c r="E334" s="404" t="s">
        <v>390</v>
      </c>
      <c r="F334" s="422">
        <f>SUM(G334:H334)</f>
        <v>0</v>
      </c>
      <c r="G334" s="405"/>
      <c r="H334" s="34"/>
      <c r="I334" s="398">
        <f t="shared" si="50"/>
        <v>0</v>
      </c>
      <c r="J334" s="398">
        <f t="shared" si="51"/>
        <v>0</v>
      </c>
      <c r="K334" s="398">
        <f t="shared" si="52"/>
        <v>0</v>
      </c>
      <c r="L334" s="398">
        <f t="shared" si="53"/>
        <v>0</v>
      </c>
    </row>
    <row r="335" spans="1:12" ht="40.5">
      <c r="A335" s="406">
        <v>2850</v>
      </c>
      <c r="B335" s="436" t="s">
        <v>695</v>
      </c>
      <c r="C335" s="407">
        <v>5</v>
      </c>
      <c r="D335" s="408">
        <v>0</v>
      </c>
      <c r="E335" s="453" t="s">
        <v>393</v>
      </c>
      <c r="F335" s="67">
        <f>SUM(F337)</f>
        <v>0</v>
      </c>
      <c r="G335" s="405">
        <f>SUM(G337)</f>
        <v>0</v>
      </c>
      <c r="H335" s="34">
        <f>SUM(H337)</f>
        <v>0</v>
      </c>
      <c r="I335" s="398">
        <f t="shared" si="50"/>
        <v>0</v>
      </c>
      <c r="J335" s="398">
        <f t="shared" si="51"/>
        <v>0</v>
      </c>
      <c r="K335" s="398">
        <f t="shared" si="52"/>
        <v>0</v>
      </c>
      <c r="L335" s="398">
        <f t="shared" si="53"/>
        <v>0</v>
      </c>
    </row>
    <row r="336" spans="1:12" ht="17.25">
      <c r="A336" s="406"/>
      <c r="B336" s="400"/>
      <c r="C336" s="407"/>
      <c r="D336" s="408"/>
      <c r="E336" s="404" t="s">
        <v>248</v>
      </c>
      <c r="F336" s="67"/>
      <c r="G336" s="405"/>
      <c r="H336" s="34"/>
      <c r="I336" s="398">
        <f t="shared" si="50"/>
        <v>0</v>
      </c>
      <c r="J336" s="398">
        <f t="shared" si="51"/>
        <v>0</v>
      </c>
      <c r="K336" s="398">
        <f t="shared" si="52"/>
        <v>0</v>
      </c>
      <c r="L336" s="398">
        <f t="shared" si="53"/>
        <v>0</v>
      </c>
    </row>
    <row r="337" spans="1:12" ht="41.25" thickBot="1">
      <c r="A337" s="406">
        <v>2851</v>
      </c>
      <c r="B337" s="436" t="s">
        <v>695</v>
      </c>
      <c r="C337" s="407">
        <v>5</v>
      </c>
      <c r="D337" s="408">
        <v>1</v>
      </c>
      <c r="E337" s="453" t="s">
        <v>393</v>
      </c>
      <c r="F337" s="422">
        <f>SUM(G337:H337)</f>
        <v>0</v>
      </c>
      <c r="G337" s="423"/>
      <c r="H337" s="34"/>
      <c r="I337" s="398">
        <f t="shared" si="50"/>
        <v>0</v>
      </c>
      <c r="J337" s="398">
        <f t="shared" si="51"/>
        <v>0</v>
      </c>
      <c r="K337" s="398">
        <f t="shared" si="52"/>
        <v>0</v>
      </c>
      <c r="L337" s="398">
        <f t="shared" si="53"/>
        <v>0</v>
      </c>
    </row>
    <row r="338" spans="1:12" ht="27.75" thickBot="1">
      <c r="A338" s="406">
        <v>2860</v>
      </c>
      <c r="B338" s="436" t="s">
        <v>695</v>
      </c>
      <c r="C338" s="407">
        <v>6</v>
      </c>
      <c r="D338" s="408">
        <v>0</v>
      </c>
      <c r="E338" s="453" t="s">
        <v>394</v>
      </c>
      <c r="F338" s="195">
        <f>SUM(F340)</f>
        <v>0</v>
      </c>
      <c r="G338" s="454">
        <f>SUM(G340)</f>
        <v>0</v>
      </c>
      <c r="H338" s="34">
        <f>SUM(H340)</f>
        <v>0</v>
      </c>
      <c r="I338" s="398">
        <f t="shared" si="50"/>
        <v>0</v>
      </c>
      <c r="J338" s="398">
        <f t="shared" si="51"/>
        <v>0</v>
      </c>
      <c r="K338" s="398">
        <f t="shared" si="52"/>
        <v>0</v>
      </c>
      <c r="L338" s="398">
        <f t="shared" si="53"/>
        <v>0</v>
      </c>
    </row>
    <row r="339" spans="1:12" ht="17.25">
      <c r="A339" s="406"/>
      <c r="B339" s="400"/>
      <c r="C339" s="407"/>
      <c r="D339" s="408"/>
      <c r="E339" s="404" t="s">
        <v>248</v>
      </c>
      <c r="F339" s="435"/>
      <c r="G339" s="434"/>
      <c r="H339" s="34"/>
      <c r="I339" s="398">
        <f t="shared" si="50"/>
        <v>0</v>
      </c>
      <c r="J339" s="398">
        <f t="shared" si="51"/>
        <v>0</v>
      </c>
      <c r="K339" s="398">
        <f t="shared" si="52"/>
        <v>0</v>
      </c>
      <c r="L339" s="398">
        <f t="shared" si="53"/>
        <v>0</v>
      </c>
    </row>
    <row r="340" spans="1:12" ht="27.75" thickBot="1">
      <c r="A340" s="406">
        <v>2861</v>
      </c>
      <c r="B340" s="436" t="s">
        <v>695</v>
      </c>
      <c r="C340" s="407">
        <v>6</v>
      </c>
      <c r="D340" s="408">
        <v>1</v>
      </c>
      <c r="E340" s="453" t="s">
        <v>394</v>
      </c>
      <c r="F340" s="422">
        <f>F341</f>
        <v>0</v>
      </c>
      <c r="G340" s="423">
        <f>G341</f>
        <v>0</v>
      </c>
      <c r="H340" s="34">
        <f>H341</f>
        <v>0</v>
      </c>
      <c r="I340" s="398">
        <f t="shared" si="50"/>
        <v>0</v>
      </c>
      <c r="J340" s="398">
        <f t="shared" si="51"/>
        <v>0</v>
      </c>
      <c r="K340" s="398">
        <f t="shared" si="52"/>
        <v>0</v>
      </c>
      <c r="L340" s="398">
        <f t="shared" si="53"/>
        <v>0</v>
      </c>
    </row>
    <row r="341" spans="1:12" ht="18" thickBot="1">
      <c r="A341" s="406"/>
      <c r="B341" s="436"/>
      <c r="C341" s="407"/>
      <c r="D341" s="408"/>
      <c r="E341" s="453">
        <v>4269</v>
      </c>
      <c r="F341" s="422">
        <f>SUM(G341:H341)</f>
        <v>0</v>
      </c>
      <c r="G341" s="414"/>
      <c r="H341" s="34"/>
      <c r="I341" s="398">
        <f t="shared" si="50"/>
        <v>0</v>
      </c>
      <c r="J341" s="398">
        <f t="shared" si="51"/>
        <v>0</v>
      </c>
      <c r="K341" s="398">
        <f t="shared" si="52"/>
        <v>0</v>
      </c>
      <c r="L341" s="398">
        <f t="shared" si="53"/>
        <v>0</v>
      </c>
    </row>
    <row r="342" spans="1:12" ht="57.75" thickBot="1">
      <c r="A342" s="455">
        <v>2900</v>
      </c>
      <c r="B342" s="456" t="s">
        <v>696</v>
      </c>
      <c r="C342" s="437">
        <v>0</v>
      </c>
      <c r="D342" s="438">
        <v>0</v>
      </c>
      <c r="E342" s="424" t="s">
        <v>395</v>
      </c>
      <c r="F342" s="422">
        <f>F344+F385+F404</f>
        <v>1294444.6</v>
      </c>
      <c r="G342" s="422">
        <f aca="true" t="shared" si="54" ref="G342:L342">G344+G385+G404</f>
        <v>551373</v>
      </c>
      <c r="H342" s="422">
        <f t="shared" si="54"/>
        <v>743071.6</v>
      </c>
      <c r="I342" s="422">
        <f t="shared" si="54"/>
        <v>358259.69999999995</v>
      </c>
      <c r="J342" s="422">
        <f t="shared" si="54"/>
        <v>608209.8</v>
      </c>
      <c r="K342" s="422">
        <f t="shared" si="54"/>
        <v>884284.5</v>
      </c>
      <c r="L342" s="422">
        <f t="shared" si="54"/>
        <v>1294444.6</v>
      </c>
    </row>
    <row r="343" spans="1:12" ht="17.25">
      <c r="A343" s="399"/>
      <c r="B343" s="400"/>
      <c r="C343" s="401"/>
      <c r="D343" s="402"/>
      <c r="E343" s="404" t="s">
        <v>142</v>
      </c>
      <c r="F343" s="435"/>
      <c r="G343" s="434"/>
      <c r="H343" s="34"/>
      <c r="I343" s="398">
        <f t="shared" si="50"/>
        <v>0</v>
      </c>
      <c r="J343" s="398">
        <f t="shared" si="51"/>
        <v>0</v>
      </c>
      <c r="K343" s="398">
        <f t="shared" si="52"/>
        <v>0</v>
      </c>
      <c r="L343" s="398">
        <f t="shared" si="53"/>
        <v>0</v>
      </c>
    </row>
    <row r="344" spans="1:12" ht="30.75" customHeight="1">
      <c r="A344" s="406">
        <v>2910</v>
      </c>
      <c r="B344" s="436" t="s">
        <v>696</v>
      </c>
      <c r="C344" s="407">
        <v>1</v>
      </c>
      <c r="D344" s="408">
        <v>0</v>
      </c>
      <c r="E344" s="404" t="s">
        <v>396</v>
      </c>
      <c r="F344" s="405">
        <f aca="true" t="shared" si="55" ref="F344:L344">F346</f>
        <v>1108496.8</v>
      </c>
      <c r="G344" s="405">
        <f t="shared" si="55"/>
        <v>368925.2</v>
      </c>
      <c r="H344" s="405">
        <f t="shared" si="55"/>
        <v>739571.6</v>
      </c>
      <c r="I344" s="398">
        <f t="shared" si="55"/>
        <v>311359.1</v>
      </c>
      <c r="J344" s="398">
        <f t="shared" si="55"/>
        <v>515411.20000000007</v>
      </c>
      <c r="K344" s="398">
        <f t="shared" si="55"/>
        <v>747159.7</v>
      </c>
      <c r="L344" s="398">
        <f t="shared" si="55"/>
        <v>1108496.8</v>
      </c>
    </row>
    <row r="345" spans="1:12" ht="17.25">
      <c r="A345" s="406"/>
      <c r="B345" s="400"/>
      <c r="C345" s="407"/>
      <c r="D345" s="408"/>
      <c r="E345" s="404" t="s">
        <v>248</v>
      </c>
      <c r="F345" s="67"/>
      <c r="G345" s="405"/>
      <c r="H345" s="34"/>
      <c r="I345" s="398">
        <f t="shared" si="50"/>
        <v>0</v>
      </c>
      <c r="J345" s="398">
        <f t="shared" si="51"/>
        <v>0</v>
      </c>
      <c r="K345" s="398">
        <f t="shared" si="52"/>
        <v>0</v>
      </c>
      <c r="L345" s="398">
        <f t="shared" si="53"/>
        <v>0</v>
      </c>
    </row>
    <row r="346" spans="1:12" ht="18" thickBot="1">
      <c r="A346" s="406">
        <v>2911</v>
      </c>
      <c r="B346" s="436" t="s">
        <v>696</v>
      </c>
      <c r="C346" s="407">
        <v>1</v>
      </c>
      <c r="D346" s="408">
        <v>1</v>
      </c>
      <c r="E346" s="424" t="s">
        <v>397</v>
      </c>
      <c r="F346" s="422">
        <f>F347+F363+F369</f>
        <v>1108496.8</v>
      </c>
      <c r="G346" s="423">
        <f>G347</f>
        <v>368925.2</v>
      </c>
      <c r="H346" s="34">
        <f>H363+H369</f>
        <v>739571.6</v>
      </c>
      <c r="I346" s="422">
        <f>I347+I363+I369</f>
        <v>311359.1</v>
      </c>
      <c r="J346" s="422">
        <f>J347+J363+J369</f>
        <v>515411.20000000007</v>
      </c>
      <c r="K346" s="422">
        <f>K347+K363+K369</f>
        <v>747159.7</v>
      </c>
      <c r="L346" s="422">
        <f>L347+L363+L369</f>
        <v>1108496.8</v>
      </c>
    </row>
    <row r="347" spans="1:12" ht="43.5" thickBot="1">
      <c r="A347" s="406"/>
      <c r="B347" s="436"/>
      <c r="C347" s="407"/>
      <c r="D347" s="408"/>
      <c r="E347" s="428" t="s">
        <v>184</v>
      </c>
      <c r="F347" s="422">
        <f>SUM(G347:H347)</f>
        <v>368925.2</v>
      </c>
      <c r="G347" s="423">
        <f>G349+G350+G351+G352+G353+G354+G355+G356+G357+G358+G359+G360+G361+G362</f>
        <v>368925.2</v>
      </c>
      <c r="H347" s="34">
        <v>0</v>
      </c>
      <c r="I347" s="423">
        <f>I349+I350+I351+I352+I353+I354+I355+I356+I357+I358+I359+I360+I361+I362</f>
        <v>84067</v>
      </c>
      <c r="J347" s="423">
        <f>J349+J350+J351+J352+J353+J354+J355+J356+J357+J358+J359+J360+J361+J362</f>
        <v>172606.60000000003</v>
      </c>
      <c r="K347" s="423">
        <f>K349+K350+K351+K352+K353+K354+K355+K356+K357+K358+K359+K360+K361+K362</f>
        <v>267484.6</v>
      </c>
      <c r="L347" s="423">
        <f>L349+L350+L351+L352+L353+L354+L355+L356+L357+L358+L359+L360+L361+L362</f>
        <v>368925.2</v>
      </c>
    </row>
    <row r="348" spans="1:12" ht="18" thickBot="1">
      <c r="A348" s="406"/>
      <c r="B348" s="436"/>
      <c r="C348" s="407"/>
      <c r="D348" s="408"/>
      <c r="E348" s="404" t="s">
        <v>81</v>
      </c>
      <c r="F348" s="422"/>
      <c r="G348" s="423"/>
      <c r="H348" s="34"/>
      <c r="I348" s="398">
        <f t="shared" si="50"/>
        <v>0</v>
      </c>
      <c r="J348" s="398">
        <f t="shared" si="51"/>
        <v>0</v>
      </c>
      <c r="K348" s="398">
        <f t="shared" si="52"/>
        <v>0</v>
      </c>
      <c r="L348" s="398">
        <f t="shared" si="53"/>
        <v>0</v>
      </c>
    </row>
    <row r="349" spans="1:12" ht="18" thickBot="1">
      <c r="A349" s="406"/>
      <c r="B349" s="436"/>
      <c r="C349" s="407"/>
      <c r="D349" s="408"/>
      <c r="E349" s="424" t="s">
        <v>210</v>
      </c>
      <c r="F349" s="422">
        <f aca="true" t="shared" si="56" ref="F349:F362">SUM(G349:H349)</f>
        <v>22360.3</v>
      </c>
      <c r="G349" s="414">
        <v>22360.3</v>
      </c>
      <c r="H349" s="34"/>
      <c r="I349" s="398">
        <v>4560</v>
      </c>
      <c r="J349" s="398">
        <v>10283.9</v>
      </c>
      <c r="K349" s="398">
        <v>16486.9</v>
      </c>
      <c r="L349" s="398">
        <v>22360.3</v>
      </c>
    </row>
    <row r="350" spans="1:12" ht="18" thickBot="1">
      <c r="A350" s="406"/>
      <c r="B350" s="436"/>
      <c r="C350" s="407"/>
      <c r="D350" s="408"/>
      <c r="E350" s="424" t="s">
        <v>211</v>
      </c>
      <c r="F350" s="422">
        <f t="shared" si="56"/>
        <v>15870.4</v>
      </c>
      <c r="G350" s="414">
        <v>15870.4</v>
      </c>
      <c r="H350" s="34"/>
      <c r="I350" s="398">
        <v>3545.2</v>
      </c>
      <c r="J350" s="398">
        <v>7707.1</v>
      </c>
      <c r="K350" s="398">
        <v>11948</v>
      </c>
      <c r="L350" s="398">
        <v>15870.4</v>
      </c>
    </row>
    <row r="351" spans="1:12" ht="18" thickBot="1">
      <c r="A351" s="406"/>
      <c r="B351" s="436"/>
      <c r="C351" s="407"/>
      <c r="D351" s="408"/>
      <c r="E351" s="424" t="s">
        <v>212</v>
      </c>
      <c r="F351" s="422">
        <f t="shared" si="56"/>
        <v>30721.4</v>
      </c>
      <c r="G351" s="414">
        <v>30721.4</v>
      </c>
      <c r="H351" s="34"/>
      <c r="I351" s="398">
        <v>7190.9</v>
      </c>
      <c r="J351" s="398">
        <v>11296.2</v>
      </c>
      <c r="K351" s="398">
        <v>22676.5</v>
      </c>
      <c r="L351" s="398">
        <v>30721.4</v>
      </c>
    </row>
    <row r="352" spans="1:12" ht="29.25" thickBot="1">
      <c r="A352" s="406"/>
      <c r="B352" s="436"/>
      <c r="C352" s="407"/>
      <c r="D352" s="408"/>
      <c r="E352" s="424" t="s">
        <v>213</v>
      </c>
      <c r="F352" s="422">
        <f t="shared" si="56"/>
        <v>23904</v>
      </c>
      <c r="G352" s="414">
        <v>23904</v>
      </c>
      <c r="H352" s="34"/>
      <c r="I352" s="398">
        <v>6826.8</v>
      </c>
      <c r="J352" s="398">
        <v>11590</v>
      </c>
      <c r="K352" s="398">
        <v>17388</v>
      </c>
      <c r="L352" s="398">
        <v>23904</v>
      </c>
    </row>
    <row r="353" spans="1:12" ht="29.25" thickBot="1">
      <c r="A353" s="406"/>
      <c r="B353" s="436"/>
      <c r="C353" s="407"/>
      <c r="D353" s="408"/>
      <c r="E353" s="424" t="s">
        <v>214</v>
      </c>
      <c r="F353" s="422">
        <f t="shared" si="56"/>
        <v>37416.4</v>
      </c>
      <c r="G353" s="414">
        <v>37416.4</v>
      </c>
      <c r="H353" s="34"/>
      <c r="I353" s="398">
        <v>7240.1</v>
      </c>
      <c r="J353" s="398">
        <v>16142</v>
      </c>
      <c r="K353" s="398">
        <v>25272.8</v>
      </c>
      <c r="L353" s="398">
        <v>37416.4</v>
      </c>
    </row>
    <row r="354" spans="1:12" ht="29.25" thickBot="1">
      <c r="A354" s="406"/>
      <c r="B354" s="436"/>
      <c r="C354" s="407"/>
      <c r="D354" s="408"/>
      <c r="E354" s="424" t="s">
        <v>215</v>
      </c>
      <c r="F354" s="422">
        <f t="shared" si="56"/>
        <v>37378.6</v>
      </c>
      <c r="G354" s="414">
        <v>37378.6</v>
      </c>
      <c r="H354" s="34"/>
      <c r="I354" s="398">
        <v>7303.5</v>
      </c>
      <c r="J354" s="398">
        <v>17355.5</v>
      </c>
      <c r="K354" s="398">
        <v>27411.8</v>
      </c>
      <c r="L354" s="398">
        <v>37378.6</v>
      </c>
    </row>
    <row r="355" spans="1:12" ht="18" thickBot="1">
      <c r="A355" s="406"/>
      <c r="B355" s="436"/>
      <c r="C355" s="407"/>
      <c r="D355" s="408"/>
      <c r="E355" s="424" t="s">
        <v>216</v>
      </c>
      <c r="F355" s="422">
        <f t="shared" si="56"/>
        <v>16185.4</v>
      </c>
      <c r="G355" s="414">
        <v>16185.4</v>
      </c>
      <c r="H355" s="34"/>
      <c r="I355" s="398">
        <v>3940.4</v>
      </c>
      <c r="J355" s="398">
        <v>7425.2</v>
      </c>
      <c r="K355" s="398">
        <v>11312.4</v>
      </c>
      <c r="L355" s="398">
        <v>16185.4</v>
      </c>
    </row>
    <row r="356" spans="1:12" ht="18" thickBot="1">
      <c r="A356" s="406"/>
      <c r="B356" s="436"/>
      <c r="C356" s="407"/>
      <c r="D356" s="408"/>
      <c r="E356" s="424" t="s">
        <v>217</v>
      </c>
      <c r="F356" s="422">
        <f t="shared" si="56"/>
        <v>61389.5</v>
      </c>
      <c r="G356" s="414">
        <v>61389.5</v>
      </c>
      <c r="H356" s="34"/>
      <c r="I356" s="398">
        <v>16398.3</v>
      </c>
      <c r="J356" s="398">
        <v>30766.1</v>
      </c>
      <c r="K356" s="398">
        <v>45689.1</v>
      </c>
      <c r="L356" s="398">
        <v>61389.5</v>
      </c>
    </row>
    <row r="357" spans="1:12" ht="18" thickBot="1">
      <c r="A357" s="406"/>
      <c r="B357" s="436"/>
      <c r="C357" s="407"/>
      <c r="D357" s="408"/>
      <c r="E357" s="424" t="s">
        <v>218</v>
      </c>
      <c r="F357" s="422">
        <f t="shared" si="56"/>
        <v>22435.3</v>
      </c>
      <c r="G357" s="414">
        <v>22435.3</v>
      </c>
      <c r="H357" s="34"/>
      <c r="I357" s="398">
        <v>4402.4</v>
      </c>
      <c r="J357" s="398">
        <v>9749.8</v>
      </c>
      <c r="K357" s="398">
        <v>15428.3</v>
      </c>
      <c r="L357" s="398">
        <v>22435.3</v>
      </c>
    </row>
    <row r="358" spans="1:12" ht="18" thickBot="1">
      <c r="A358" s="406"/>
      <c r="B358" s="436"/>
      <c r="C358" s="407"/>
      <c r="D358" s="408"/>
      <c r="E358" s="424" t="s">
        <v>219</v>
      </c>
      <c r="F358" s="422">
        <f t="shared" si="56"/>
        <v>21944</v>
      </c>
      <c r="G358" s="414">
        <v>21944</v>
      </c>
      <c r="H358" s="34"/>
      <c r="I358" s="398">
        <v>3978.3</v>
      </c>
      <c r="J358" s="398">
        <v>9710.9</v>
      </c>
      <c r="K358" s="398">
        <v>15666.4</v>
      </c>
      <c r="L358" s="398">
        <v>21944</v>
      </c>
    </row>
    <row r="359" spans="1:12" ht="18" thickBot="1">
      <c r="A359" s="406"/>
      <c r="B359" s="436"/>
      <c r="C359" s="407"/>
      <c r="D359" s="408"/>
      <c r="E359" s="424" t="s">
        <v>220</v>
      </c>
      <c r="F359" s="422">
        <f t="shared" si="56"/>
        <v>21757</v>
      </c>
      <c r="G359" s="414">
        <v>21757</v>
      </c>
      <c r="H359" s="34"/>
      <c r="I359" s="398">
        <v>5686.1</v>
      </c>
      <c r="J359" s="398">
        <v>10720.6</v>
      </c>
      <c r="K359" s="398">
        <v>16077.9</v>
      </c>
      <c r="L359" s="398">
        <v>21757</v>
      </c>
    </row>
    <row r="360" spans="1:12" ht="18" thickBot="1">
      <c r="A360" s="406"/>
      <c r="B360" s="436"/>
      <c r="C360" s="407"/>
      <c r="D360" s="408"/>
      <c r="E360" s="424" t="s">
        <v>221</v>
      </c>
      <c r="F360" s="422">
        <f t="shared" si="56"/>
        <v>21037.2</v>
      </c>
      <c r="G360" s="414">
        <v>21037.2</v>
      </c>
      <c r="H360" s="34"/>
      <c r="I360" s="398">
        <v>5261.9</v>
      </c>
      <c r="J360" s="398">
        <v>10521.6</v>
      </c>
      <c r="K360" s="398">
        <v>15785.5</v>
      </c>
      <c r="L360" s="398">
        <v>21037.2</v>
      </c>
    </row>
    <row r="361" spans="1:12" ht="18" thickBot="1">
      <c r="A361" s="406"/>
      <c r="B361" s="436"/>
      <c r="C361" s="407"/>
      <c r="D361" s="408"/>
      <c r="E361" s="424" t="s">
        <v>222</v>
      </c>
      <c r="F361" s="422">
        <f t="shared" si="56"/>
        <v>16146.3</v>
      </c>
      <c r="G361" s="414">
        <v>16146.3</v>
      </c>
      <c r="H361" s="34"/>
      <c r="I361" s="398">
        <v>3509.6</v>
      </c>
      <c r="J361" s="398">
        <v>8272.7</v>
      </c>
      <c r="K361" s="398">
        <v>10443.5</v>
      </c>
      <c r="L361" s="398">
        <v>16146.3</v>
      </c>
    </row>
    <row r="362" spans="1:12" ht="18" thickBot="1">
      <c r="A362" s="406"/>
      <c r="B362" s="436"/>
      <c r="C362" s="407"/>
      <c r="D362" s="408"/>
      <c r="E362" s="424" t="s">
        <v>223</v>
      </c>
      <c r="F362" s="422">
        <f t="shared" si="56"/>
        <v>20379.4</v>
      </c>
      <c r="G362" s="414">
        <v>20379.4</v>
      </c>
      <c r="H362" s="34"/>
      <c r="I362" s="398">
        <v>4223.5</v>
      </c>
      <c r="J362" s="398">
        <v>11065</v>
      </c>
      <c r="K362" s="398">
        <v>15897.5</v>
      </c>
      <c r="L362" s="398">
        <v>20379.4</v>
      </c>
    </row>
    <row r="363" spans="1:12" ht="29.25" thickBot="1">
      <c r="A363" s="406"/>
      <c r="B363" s="436"/>
      <c r="C363" s="407"/>
      <c r="D363" s="408"/>
      <c r="E363" s="447" t="s">
        <v>224</v>
      </c>
      <c r="F363" s="430">
        <f>H363</f>
        <v>666079.1</v>
      </c>
      <c r="G363" s="414"/>
      <c r="H363" s="34">
        <f>H364+H365+H366+H367+H368</f>
        <v>666079.1</v>
      </c>
      <c r="I363" s="34">
        <f>I364+I365+I366+I367+I368</f>
        <v>197814.69999999998</v>
      </c>
      <c r="J363" s="34">
        <f>J364+J365+J366+J367+J368</f>
        <v>303849.9</v>
      </c>
      <c r="K363" s="34">
        <f>K364+K365+K366+K367+K368</f>
        <v>428538.8</v>
      </c>
      <c r="L363" s="34">
        <f>L364+L365+L366+L367+L368</f>
        <v>666079.1</v>
      </c>
    </row>
    <row r="364" spans="1:12" ht="28.5">
      <c r="A364" s="406"/>
      <c r="B364" s="436"/>
      <c r="C364" s="407"/>
      <c r="D364" s="408"/>
      <c r="E364" s="416" t="s">
        <v>225</v>
      </c>
      <c r="F364" s="449">
        <f>SUM(G364:H364)</f>
        <v>235981.3</v>
      </c>
      <c r="G364" s="457"/>
      <c r="H364" s="34">
        <v>235981.3</v>
      </c>
      <c r="I364" s="398">
        <v>57417.6</v>
      </c>
      <c r="J364" s="398">
        <v>94278.6</v>
      </c>
      <c r="K364" s="398">
        <v>150703.7</v>
      </c>
      <c r="L364" s="398">
        <v>235981.3</v>
      </c>
    </row>
    <row r="365" spans="1:12" ht="28.5">
      <c r="A365" s="406"/>
      <c r="B365" s="436"/>
      <c r="C365" s="407"/>
      <c r="D365" s="408"/>
      <c r="E365" s="416" t="s">
        <v>226</v>
      </c>
      <c r="F365" s="430">
        <f>SUM(G365:H365)</f>
        <v>217914.7</v>
      </c>
      <c r="G365" s="405"/>
      <c r="H365" s="34">
        <v>217914.7</v>
      </c>
      <c r="I365" s="398">
        <v>60478.7</v>
      </c>
      <c r="J365" s="398">
        <v>83958.3</v>
      </c>
      <c r="K365" s="398">
        <v>130436</v>
      </c>
      <c r="L365" s="398">
        <v>217914.7</v>
      </c>
    </row>
    <row r="366" spans="1:12" ht="28.5">
      <c r="A366" s="406"/>
      <c r="B366" s="436"/>
      <c r="C366" s="407"/>
      <c r="D366" s="408"/>
      <c r="E366" s="416" t="s">
        <v>227</v>
      </c>
      <c r="F366" s="430">
        <f>SUM(G366:H366)</f>
        <v>139136</v>
      </c>
      <c r="G366" s="414"/>
      <c r="H366" s="34">
        <v>139136</v>
      </c>
      <c r="I366" s="398">
        <v>34784</v>
      </c>
      <c r="J366" s="398">
        <v>69568</v>
      </c>
      <c r="K366" s="398">
        <v>84352</v>
      </c>
      <c r="L366" s="398">
        <v>139136</v>
      </c>
    </row>
    <row r="367" spans="1:12" ht="28.5">
      <c r="A367" s="406"/>
      <c r="B367" s="436"/>
      <c r="C367" s="407"/>
      <c r="D367" s="408"/>
      <c r="E367" s="416" t="s">
        <v>186</v>
      </c>
      <c r="F367" s="430">
        <f>SUM(G367:H367)</f>
        <v>14824.1</v>
      </c>
      <c r="G367" s="414"/>
      <c r="H367" s="34">
        <v>14824.1</v>
      </c>
      <c r="I367" s="34">
        <v>14824.1</v>
      </c>
      <c r="J367" s="34">
        <v>14824.1</v>
      </c>
      <c r="K367" s="34">
        <v>14824.1</v>
      </c>
      <c r="L367" s="34">
        <v>14824.1</v>
      </c>
    </row>
    <row r="368" spans="1:12" ht="28.5">
      <c r="A368" s="406"/>
      <c r="B368" s="436"/>
      <c r="C368" s="407"/>
      <c r="D368" s="408"/>
      <c r="E368" s="416" t="s">
        <v>187</v>
      </c>
      <c r="F368" s="430">
        <f>SUM(G368:H368)</f>
        <v>58223</v>
      </c>
      <c r="G368" s="414"/>
      <c r="H368" s="34">
        <v>58223</v>
      </c>
      <c r="I368" s="34">
        <v>30310.3</v>
      </c>
      <c r="J368" s="34">
        <v>41220.9</v>
      </c>
      <c r="K368" s="34">
        <v>48223</v>
      </c>
      <c r="L368" s="34">
        <v>58223</v>
      </c>
    </row>
    <row r="369" spans="1:12" ht="28.5">
      <c r="A369" s="406"/>
      <c r="B369" s="436"/>
      <c r="C369" s="407"/>
      <c r="D369" s="408"/>
      <c r="E369" s="416" t="s">
        <v>228</v>
      </c>
      <c r="F369" s="430">
        <f>F370</f>
        <v>73492.5</v>
      </c>
      <c r="G369" s="414"/>
      <c r="H369" s="398">
        <f>H370</f>
        <v>73492.5</v>
      </c>
      <c r="I369" s="398">
        <f>I370</f>
        <v>29477.4</v>
      </c>
      <c r="J369" s="398">
        <f>J370</f>
        <v>38954.7</v>
      </c>
      <c r="K369" s="398">
        <f>K370</f>
        <v>51136.3</v>
      </c>
      <c r="L369" s="398">
        <f>L370</f>
        <v>73492.5</v>
      </c>
    </row>
    <row r="370" spans="1:12" ht="28.5">
      <c r="A370" s="406"/>
      <c r="B370" s="436"/>
      <c r="C370" s="407"/>
      <c r="D370" s="408"/>
      <c r="E370" s="416" t="s">
        <v>229</v>
      </c>
      <c r="F370" s="430">
        <f>H370</f>
        <v>73492.5</v>
      </c>
      <c r="G370" s="405"/>
      <c r="H370" s="34">
        <v>73492.5</v>
      </c>
      <c r="I370" s="34">
        <v>29477.4</v>
      </c>
      <c r="J370" s="34">
        <v>38954.7</v>
      </c>
      <c r="K370" s="34">
        <v>51136.3</v>
      </c>
      <c r="L370" s="34">
        <v>73492.5</v>
      </c>
    </row>
    <row r="371" spans="1:12" ht="18" thickBot="1">
      <c r="A371" s="406"/>
      <c r="B371" s="436"/>
      <c r="C371" s="407"/>
      <c r="D371" s="408"/>
      <c r="E371" s="424"/>
      <c r="F371" s="422"/>
      <c r="G371" s="414"/>
      <c r="H371" s="34"/>
      <c r="I371" s="398">
        <f t="shared" si="50"/>
        <v>0</v>
      </c>
      <c r="J371" s="398">
        <f t="shared" si="51"/>
        <v>0</v>
      </c>
      <c r="K371" s="398">
        <f t="shared" si="52"/>
        <v>0</v>
      </c>
      <c r="L371" s="398">
        <f t="shared" si="53"/>
        <v>0</v>
      </c>
    </row>
    <row r="372" spans="1:12" ht="18" thickBot="1">
      <c r="A372" s="406">
        <v>2912</v>
      </c>
      <c r="B372" s="436" t="s">
        <v>696</v>
      </c>
      <c r="C372" s="407">
        <v>1</v>
      </c>
      <c r="D372" s="408">
        <v>2</v>
      </c>
      <c r="E372" s="404" t="s">
        <v>398</v>
      </c>
      <c r="F372" s="422"/>
      <c r="G372" s="414"/>
      <c r="H372" s="34"/>
      <c r="I372" s="398">
        <f t="shared" si="50"/>
        <v>0</v>
      </c>
      <c r="J372" s="398">
        <f t="shared" si="51"/>
        <v>0</v>
      </c>
      <c r="K372" s="398">
        <f t="shared" si="52"/>
        <v>0</v>
      </c>
      <c r="L372" s="398">
        <f t="shared" si="53"/>
        <v>0</v>
      </c>
    </row>
    <row r="373" spans="1:12" ht="17.25">
      <c r="A373" s="406">
        <v>2920</v>
      </c>
      <c r="B373" s="436" t="s">
        <v>696</v>
      </c>
      <c r="C373" s="407">
        <v>2</v>
      </c>
      <c r="D373" s="408">
        <v>0</v>
      </c>
      <c r="E373" s="404" t="s">
        <v>399</v>
      </c>
      <c r="F373" s="67">
        <f>F375+F376</f>
        <v>0</v>
      </c>
      <c r="G373" s="405">
        <f>G375+G376</f>
        <v>0</v>
      </c>
      <c r="H373" s="34">
        <f>H375+H376</f>
        <v>0</v>
      </c>
      <c r="I373" s="398">
        <f t="shared" si="50"/>
        <v>0</v>
      </c>
      <c r="J373" s="398">
        <f t="shared" si="51"/>
        <v>0</v>
      </c>
      <c r="K373" s="398">
        <f t="shared" si="52"/>
        <v>0</v>
      </c>
      <c r="L373" s="398">
        <f t="shared" si="53"/>
        <v>0</v>
      </c>
    </row>
    <row r="374" spans="1:12" ht="17.25">
      <c r="A374" s="406"/>
      <c r="B374" s="400"/>
      <c r="C374" s="407"/>
      <c r="D374" s="408"/>
      <c r="E374" s="404" t="s">
        <v>248</v>
      </c>
      <c r="F374" s="67"/>
      <c r="G374" s="405"/>
      <c r="H374" s="34"/>
      <c r="I374" s="398">
        <f t="shared" si="50"/>
        <v>0</v>
      </c>
      <c r="J374" s="398">
        <f t="shared" si="51"/>
        <v>0</v>
      </c>
      <c r="K374" s="398">
        <f t="shared" si="52"/>
        <v>0</v>
      </c>
      <c r="L374" s="398">
        <f t="shared" si="53"/>
        <v>0</v>
      </c>
    </row>
    <row r="375" spans="1:12" ht="18" thickBot="1">
      <c r="A375" s="406">
        <v>2921</v>
      </c>
      <c r="B375" s="436" t="s">
        <v>696</v>
      </c>
      <c r="C375" s="407">
        <v>2</v>
      </c>
      <c r="D375" s="408">
        <v>1</v>
      </c>
      <c r="E375" s="404" t="s">
        <v>400</v>
      </c>
      <c r="F375" s="422">
        <f>SUM(G375:H375)</f>
        <v>0</v>
      </c>
      <c r="G375" s="423"/>
      <c r="H375" s="34"/>
      <c r="I375" s="398">
        <f t="shared" si="50"/>
        <v>0</v>
      </c>
      <c r="J375" s="398">
        <f t="shared" si="51"/>
        <v>0</v>
      </c>
      <c r="K375" s="398">
        <f t="shared" si="52"/>
        <v>0</v>
      </c>
      <c r="L375" s="398">
        <f t="shared" si="53"/>
        <v>0</v>
      </c>
    </row>
    <row r="376" spans="1:12" ht="18" thickBot="1">
      <c r="A376" s="406">
        <v>2922</v>
      </c>
      <c r="B376" s="436" t="s">
        <v>696</v>
      </c>
      <c r="C376" s="407">
        <v>2</v>
      </c>
      <c r="D376" s="408">
        <v>2</v>
      </c>
      <c r="E376" s="404" t="s">
        <v>401</v>
      </c>
      <c r="F376" s="422">
        <f>SUM(G376:H376)</f>
        <v>0</v>
      </c>
      <c r="G376" s="414"/>
      <c r="H376" s="34"/>
      <c r="I376" s="398">
        <f t="shared" si="50"/>
        <v>0</v>
      </c>
      <c r="J376" s="398">
        <f t="shared" si="51"/>
        <v>0</v>
      </c>
      <c r="K376" s="398">
        <f t="shared" si="52"/>
        <v>0</v>
      </c>
      <c r="L376" s="398">
        <f t="shared" si="53"/>
        <v>0</v>
      </c>
    </row>
    <row r="377" spans="1:12" ht="40.5">
      <c r="A377" s="406">
        <v>2930</v>
      </c>
      <c r="B377" s="436" t="s">
        <v>696</v>
      </c>
      <c r="C377" s="407">
        <v>3</v>
      </c>
      <c r="D377" s="408">
        <v>0</v>
      </c>
      <c r="E377" s="404" t="s">
        <v>402</v>
      </c>
      <c r="F377" s="67">
        <f>SUM(F379:F380)</f>
        <v>0</v>
      </c>
      <c r="G377" s="405">
        <f>SUM(G379:G380)</f>
        <v>0</v>
      </c>
      <c r="H377" s="34">
        <f>SUM(H379:H380)</f>
        <v>0</v>
      </c>
      <c r="I377" s="398">
        <f t="shared" si="50"/>
        <v>0</v>
      </c>
      <c r="J377" s="398">
        <f t="shared" si="51"/>
        <v>0</v>
      </c>
      <c r="K377" s="398">
        <f t="shared" si="52"/>
        <v>0</v>
      </c>
      <c r="L377" s="398">
        <f t="shared" si="53"/>
        <v>0</v>
      </c>
    </row>
    <row r="378" spans="1:12" ht="17.25">
      <c r="A378" s="406"/>
      <c r="B378" s="400"/>
      <c r="C378" s="407"/>
      <c r="D378" s="408"/>
      <c r="E378" s="404" t="s">
        <v>248</v>
      </c>
      <c r="F378" s="67"/>
      <c r="G378" s="405"/>
      <c r="H378" s="34"/>
      <c r="I378" s="398">
        <f t="shared" si="50"/>
        <v>0</v>
      </c>
      <c r="J378" s="398">
        <f t="shared" si="51"/>
        <v>0</v>
      </c>
      <c r="K378" s="398">
        <f t="shared" si="52"/>
        <v>0</v>
      </c>
      <c r="L378" s="398">
        <f t="shared" si="53"/>
        <v>0</v>
      </c>
    </row>
    <row r="379" spans="1:12" ht="27.75" thickBot="1">
      <c r="A379" s="406">
        <v>2931</v>
      </c>
      <c r="B379" s="436" t="s">
        <v>696</v>
      </c>
      <c r="C379" s="407">
        <v>3</v>
      </c>
      <c r="D379" s="408">
        <v>1</v>
      </c>
      <c r="E379" s="404" t="s">
        <v>403</v>
      </c>
      <c r="F379" s="422">
        <f>SUM(G379:H379)</f>
        <v>0</v>
      </c>
      <c r="G379" s="423"/>
      <c r="H379" s="34"/>
      <c r="I379" s="398">
        <f t="shared" si="50"/>
        <v>0</v>
      </c>
      <c r="J379" s="398">
        <f t="shared" si="51"/>
        <v>0</v>
      </c>
      <c r="K379" s="398">
        <f t="shared" si="52"/>
        <v>0</v>
      </c>
      <c r="L379" s="398">
        <f t="shared" si="53"/>
        <v>0</v>
      </c>
    </row>
    <row r="380" spans="1:12" ht="18" thickBot="1">
      <c r="A380" s="406">
        <v>2932</v>
      </c>
      <c r="B380" s="436" t="s">
        <v>696</v>
      </c>
      <c r="C380" s="407">
        <v>3</v>
      </c>
      <c r="D380" s="408">
        <v>2</v>
      </c>
      <c r="E380" s="404" t="s">
        <v>404</v>
      </c>
      <c r="F380" s="422">
        <f>SUM(G380:H380)</f>
        <v>0</v>
      </c>
      <c r="G380" s="414"/>
      <c r="H380" s="34"/>
      <c r="I380" s="398">
        <f t="shared" si="50"/>
        <v>0</v>
      </c>
      <c r="J380" s="398">
        <f t="shared" si="51"/>
        <v>0</v>
      </c>
      <c r="K380" s="398">
        <f t="shared" si="52"/>
        <v>0</v>
      </c>
      <c r="L380" s="398">
        <f t="shared" si="53"/>
        <v>0</v>
      </c>
    </row>
    <row r="381" spans="1:12" ht="17.25">
      <c r="A381" s="406">
        <v>2940</v>
      </c>
      <c r="B381" s="436" t="s">
        <v>696</v>
      </c>
      <c r="C381" s="407">
        <v>4</v>
      </c>
      <c r="D381" s="408">
        <v>0</v>
      </c>
      <c r="E381" s="404" t="s">
        <v>405</v>
      </c>
      <c r="F381" s="67">
        <f>F383</f>
        <v>0</v>
      </c>
      <c r="G381" s="405">
        <f>G383</f>
        <v>0</v>
      </c>
      <c r="H381" s="34">
        <f>H383</f>
        <v>0</v>
      </c>
      <c r="I381" s="398">
        <f t="shared" si="50"/>
        <v>0</v>
      </c>
      <c r="J381" s="398">
        <f t="shared" si="51"/>
        <v>0</v>
      </c>
      <c r="K381" s="398">
        <f t="shared" si="52"/>
        <v>0</v>
      </c>
      <c r="L381" s="398">
        <f t="shared" si="53"/>
        <v>0</v>
      </c>
    </row>
    <row r="382" spans="1:12" ht="17.25">
      <c r="A382" s="406"/>
      <c r="B382" s="400"/>
      <c r="C382" s="407"/>
      <c r="D382" s="408"/>
      <c r="E382" s="404" t="s">
        <v>248</v>
      </c>
      <c r="F382" s="67"/>
      <c r="G382" s="405"/>
      <c r="H382" s="34"/>
      <c r="I382" s="398">
        <f t="shared" si="50"/>
        <v>0</v>
      </c>
      <c r="J382" s="398">
        <f t="shared" si="51"/>
        <v>0</v>
      </c>
      <c r="K382" s="398">
        <f t="shared" si="52"/>
        <v>0</v>
      </c>
      <c r="L382" s="398">
        <f t="shared" si="53"/>
        <v>0</v>
      </c>
    </row>
    <row r="383" spans="1:12" ht="18" thickBot="1">
      <c r="A383" s="406">
        <v>2941</v>
      </c>
      <c r="B383" s="436" t="s">
        <v>696</v>
      </c>
      <c r="C383" s="407">
        <v>4</v>
      </c>
      <c r="D383" s="408">
        <v>1</v>
      </c>
      <c r="E383" s="404" t="s">
        <v>406</v>
      </c>
      <c r="F383" s="422">
        <f>SUM(G383:H383)</f>
        <v>0</v>
      </c>
      <c r="G383" s="423"/>
      <c r="H383" s="34"/>
      <c r="I383" s="398">
        <f t="shared" si="50"/>
        <v>0</v>
      </c>
      <c r="J383" s="398">
        <f t="shared" si="51"/>
        <v>0</v>
      </c>
      <c r="K383" s="398">
        <f t="shared" si="52"/>
        <v>0</v>
      </c>
      <c r="L383" s="398">
        <f t="shared" si="53"/>
        <v>0</v>
      </c>
    </row>
    <row r="384" spans="1:12" ht="27.75" thickBot="1">
      <c r="A384" s="406">
        <v>2942</v>
      </c>
      <c r="B384" s="436" t="s">
        <v>696</v>
      </c>
      <c r="C384" s="407">
        <v>4</v>
      </c>
      <c r="D384" s="408">
        <v>2</v>
      </c>
      <c r="E384" s="404" t="s">
        <v>407</v>
      </c>
      <c r="F384" s="422">
        <f>SUM(G384:H384)</f>
        <v>0</v>
      </c>
      <c r="G384" s="423"/>
      <c r="H384" s="34"/>
      <c r="I384" s="398">
        <f t="shared" si="50"/>
        <v>0</v>
      </c>
      <c r="J384" s="398">
        <f t="shared" si="51"/>
        <v>0</v>
      </c>
      <c r="K384" s="398">
        <f t="shared" si="52"/>
        <v>0</v>
      </c>
      <c r="L384" s="398">
        <f t="shared" si="53"/>
        <v>0</v>
      </c>
    </row>
    <row r="385" spans="1:12" ht="28.5">
      <c r="A385" s="406">
        <v>2950</v>
      </c>
      <c r="B385" s="436" t="s">
        <v>696</v>
      </c>
      <c r="C385" s="407">
        <v>5</v>
      </c>
      <c r="D385" s="408">
        <v>0</v>
      </c>
      <c r="E385" s="424" t="s">
        <v>408</v>
      </c>
      <c r="F385" s="67">
        <f>SUM(F387,F397)</f>
        <v>185947.8</v>
      </c>
      <c r="G385" s="405">
        <f aca="true" t="shared" si="57" ref="G385:L385">G387</f>
        <v>182447.8</v>
      </c>
      <c r="H385" s="34">
        <f t="shared" si="57"/>
        <v>3500</v>
      </c>
      <c r="I385" s="398">
        <f t="shared" si="57"/>
        <v>46900.6</v>
      </c>
      <c r="J385" s="398">
        <f t="shared" si="57"/>
        <v>92798.6</v>
      </c>
      <c r="K385" s="398">
        <f t="shared" si="57"/>
        <v>137124.8</v>
      </c>
      <c r="L385" s="398">
        <f t="shared" si="57"/>
        <v>185947.8</v>
      </c>
    </row>
    <row r="386" spans="1:12" ht="17.25">
      <c r="A386" s="406"/>
      <c r="B386" s="400"/>
      <c r="C386" s="407"/>
      <c r="D386" s="408"/>
      <c r="E386" s="404" t="s">
        <v>248</v>
      </c>
      <c r="F386" s="67"/>
      <c r="G386" s="405"/>
      <c r="H386" s="34"/>
      <c r="I386" s="398">
        <f t="shared" si="50"/>
        <v>0</v>
      </c>
      <c r="J386" s="398">
        <f t="shared" si="51"/>
        <v>0</v>
      </c>
      <c r="K386" s="398">
        <f t="shared" si="52"/>
        <v>0</v>
      </c>
      <c r="L386" s="398">
        <f t="shared" si="53"/>
        <v>0</v>
      </c>
    </row>
    <row r="387" spans="1:12" ht="18" thickBot="1">
      <c r="A387" s="406">
        <v>2951</v>
      </c>
      <c r="B387" s="436" t="s">
        <v>696</v>
      </c>
      <c r="C387" s="407">
        <v>5</v>
      </c>
      <c r="D387" s="408">
        <v>1</v>
      </c>
      <c r="E387" s="424" t="s">
        <v>409</v>
      </c>
      <c r="F387" s="422">
        <f>SUM(G387:H387)</f>
        <v>185947.8</v>
      </c>
      <c r="G387" s="423">
        <f aca="true" t="shared" si="58" ref="G387:L387">G388</f>
        <v>182447.8</v>
      </c>
      <c r="H387" s="34">
        <f t="shared" si="58"/>
        <v>3500</v>
      </c>
      <c r="I387" s="423">
        <f t="shared" si="58"/>
        <v>46900.6</v>
      </c>
      <c r="J387" s="423">
        <f t="shared" si="58"/>
        <v>92798.6</v>
      </c>
      <c r="K387" s="423">
        <f t="shared" si="58"/>
        <v>137124.8</v>
      </c>
      <c r="L387" s="423">
        <f t="shared" si="58"/>
        <v>185947.8</v>
      </c>
    </row>
    <row r="388" spans="1:12" ht="43.5" thickBot="1">
      <c r="A388" s="406"/>
      <c r="B388" s="436"/>
      <c r="C388" s="407"/>
      <c r="D388" s="408"/>
      <c r="E388" s="428" t="s">
        <v>184</v>
      </c>
      <c r="F388" s="422">
        <f aca="true" t="shared" si="59" ref="F388:F396">SUM(G388:H388)</f>
        <v>185947.8</v>
      </c>
      <c r="G388" s="423">
        <f>SUM(G390,G391,G392,G393,G394,G395)</f>
        <v>182447.8</v>
      </c>
      <c r="H388" s="34">
        <f>H396</f>
        <v>3500</v>
      </c>
      <c r="I388" s="423">
        <f>I390+I391+I392+I393+I394+I395+I396</f>
        <v>46900.6</v>
      </c>
      <c r="J388" s="423">
        <f>J390+J391+J392+J393+J394+J395+J396</f>
        <v>92798.6</v>
      </c>
      <c r="K388" s="423">
        <f>K390+K391+K392+K393+K394+K395+K396</f>
        <v>137124.8</v>
      </c>
      <c r="L388" s="423">
        <f>L390+L391+L392+L393+L394+L395+L396</f>
        <v>185947.8</v>
      </c>
    </row>
    <row r="389" spans="1:12" ht="18" thickBot="1">
      <c r="A389" s="406"/>
      <c r="B389" s="436"/>
      <c r="C389" s="407"/>
      <c r="D389" s="408"/>
      <c r="E389" s="404" t="s">
        <v>81</v>
      </c>
      <c r="F389" s="422"/>
      <c r="G389" s="423"/>
      <c r="H389" s="34"/>
      <c r="I389" s="398">
        <f t="shared" si="50"/>
        <v>0</v>
      </c>
      <c r="J389" s="398">
        <f t="shared" si="51"/>
        <v>0</v>
      </c>
      <c r="K389" s="398">
        <f t="shared" si="52"/>
        <v>0</v>
      </c>
      <c r="L389" s="398">
        <f t="shared" si="53"/>
        <v>0</v>
      </c>
    </row>
    <row r="390" spans="1:12" ht="18" thickBot="1">
      <c r="A390" s="406"/>
      <c r="B390" s="436"/>
      <c r="C390" s="407"/>
      <c r="D390" s="408"/>
      <c r="E390" s="424" t="s">
        <v>230</v>
      </c>
      <c r="F390" s="422">
        <f t="shared" si="59"/>
        <v>9642.7</v>
      </c>
      <c r="G390" s="423">
        <v>9642.7</v>
      </c>
      <c r="H390" s="34"/>
      <c r="I390" s="398">
        <v>2435.7</v>
      </c>
      <c r="J390" s="398">
        <v>4841.4</v>
      </c>
      <c r="K390" s="398">
        <v>7257</v>
      </c>
      <c r="L390" s="398">
        <v>9642.7</v>
      </c>
    </row>
    <row r="391" spans="1:12" ht="29.25" thickBot="1">
      <c r="A391" s="406"/>
      <c r="B391" s="436"/>
      <c r="C391" s="407"/>
      <c r="D391" s="408"/>
      <c r="E391" s="424" t="s">
        <v>231</v>
      </c>
      <c r="F391" s="422">
        <f t="shared" si="59"/>
        <v>41436.1</v>
      </c>
      <c r="G391" s="423">
        <v>41436.1</v>
      </c>
      <c r="H391" s="34"/>
      <c r="I391" s="398">
        <v>10541.3</v>
      </c>
      <c r="J391" s="398">
        <v>20228</v>
      </c>
      <c r="K391" s="398">
        <v>31982</v>
      </c>
      <c r="L391" s="398">
        <v>41436.1</v>
      </c>
    </row>
    <row r="392" spans="1:12" ht="29.25" thickBot="1">
      <c r="A392" s="406"/>
      <c r="B392" s="436"/>
      <c r="C392" s="407"/>
      <c r="D392" s="408"/>
      <c r="E392" s="424" t="s">
        <v>232</v>
      </c>
      <c r="F392" s="422">
        <f t="shared" si="59"/>
        <v>12429.3</v>
      </c>
      <c r="G392" s="423">
        <v>12429.3</v>
      </c>
      <c r="H392" s="34"/>
      <c r="I392" s="398">
        <v>3116.9</v>
      </c>
      <c r="J392" s="398">
        <v>6233.7</v>
      </c>
      <c r="K392" s="398">
        <v>9350.5</v>
      </c>
      <c r="L392" s="398">
        <v>12429.3</v>
      </c>
    </row>
    <row r="393" spans="1:12" ht="18" thickBot="1">
      <c r="A393" s="406"/>
      <c r="B393" s="436"/>
      <c r="C393" s="407"/>
      <c r="D393" s="408"/>
      <c r="E393" s="424" t="s">
        <v>233</v>
      </c>
      <c r="F393" s="422">
        <f t="shared" si="59"/>
        <v>15068.5</v>
      </c>
      <c r="G393" s="423">
        <v>15068.5</v>
      </c>
      <c r="H393" s="34"/>
      <c r="I393" s="398">
        <v>3777.1</v>
      </c>
      <c r="J393" s="398">
        <v>7554.2</v>
      </c>
      <c r="K393" s="398">
        <v>11331.3</v>
      </c>
      <c r="L393" s="398">
        <v>15068.5</v>
      </c>
    </row>
    <row r="394" spans="1:12" ht="29.25" thickBot="1">
      <c r="A394" s="406"/>
      <c r="B394" s="436"/>
      <c r="C394" s="407"/>
      <c r="D394" s="408"/>
      <c r="E394" s="424" t="s">
        <v>234</v>
      </c>
      <c r="F394" s="422">
        <f t="shared" si="59"/>
        <v>51958.5</v>
      </c>
      <c r="G394" s="423">
        <v>51958.5</v>
      </c>
      <c r="H394" s="34"/>
      <c r="I394" s="398">
        <v>10303.2</v>
      </c>
      <c r="J394" s="398">
        <v>24650.1</v>
      </c>
      <c r="K394" s="398">
        <v>34997.3</v>
      </c>
      <c r="L394" s="398">
        <v>51958.5</v>
      </c>
    </row>
    <row r="395" spans="1:12" ht="29.25" thickBot="1">
      <c r="A395" s="406"/>
      <c r="B395" s="436"/>
      <c r="C395" s="407"/>
      <c r="D395" s="408"/>
      <c r="E395" s="424" t="s">
        <v>235</v>
      </c>
      <c r="F395" s="422">
        <f t="shared" si="59"/>
        <v>51912.7</v>
      </c>
      <c r="G395" s="423">
        <v>51912.7</v>
      </c>
      <c r="H395" s="34"/>
      <c r="I395" s="398">
        <v>13226.4</v>
      </c>
      <c r="J395" s="398">
        <v>25791.2</v>
      </c>
      <c r="K395" s="398">
        <v>38706.7</v>
      </c>
      <c r="L395" s="398">
        <v>51912.7</v>
      </c>
    </row>
    <row r="396" spans="1:12" ht="39" customHeight="1" thickBot="1">
      <c r="A396" s="406"/>
      <c r="B396" s="436"/>
      <c r="C396" s="407"/>
      <c r="D396" s="408"/>
      <c r="E396" s="424" t="s">
        <v>563</v>
      </c>
      <c r="F396" s="422">
        <f t="shared" si="59"/>
        <v>3500</v>
      </c>
      <c r="G396" s="423"/>
      <c r="H396" s="34">
        <v>3500</v>
      </c>
      <c r="I396" s="398">
        <v>3500</v>
      </c>
      <c r="J396" s="398">
        <v>3500</v>
      </c>
      <c r="K396" s="398">
        <v>3500</v>
      </c>
      <c r="L396" s="398">
        <v>3500</v>
      </c>
    </row>
    <row r="397" spans="1:12" ht="18" thickBot="1">
      <c r="A397" s="406">
        <v>2952</v>
      </c>
      <c r="B397" s="436" t="s">
        <v>696</v>
      </c>
      <c r="C397" s="407">
        <v>5</v>
      </c>
      <c r="D397" s="408">
        <v>2</v>
      </c>
      <c r="E397" s="404" t="s">
        <v>562</v>
      </c>
      <c r="F397" s="422">
        <f>SUM(G397:H397)</f>
        <v>0</v>
      </c>
      <c r="G397" s="423"/>
      <c r="H397" s="34"/>
      <c r="I397" s="398">
        <f aca="true" t="shared" si="60" ref="I397:I447">+F397*25%</f>
        <v>0</v>
      </c>
      <c r="J397" s="398">
        <f aca="true" t="shared" si="61" ref="J397:J447">+F397*50%</f>
        <v>0</v>
      </c>
      <c r="K397" s="398">
        <f aca="true" t="shared" si="62" ref="K397:K447">+F397*75%</f>
        <v>0</v>
      </c>
      <c r="L397" s="398">
        <f aca="true" t="shared" si="63" ref="L397:L447">+F397*100%</f>
        <v>0</v>
      </c>
    </row>
    <row r="398" spans="1:12" ht="27">
      <c r="A398" s="406">
        <v>2960</v>
      </c>
      <c r="B398" s="436" t="s">
        <v>696</v>
      </c>
      <c r="C398" s="407">
        <v>6</v>
      </c>
      <c r="D398" s="408">
        <v>0</v>
      </c>
      <c r="E398" s="404" t="s">
        <v>411</v>
      </c>
      <c r="F398" s="67">
        <f>SUM(F400)</f>
        <v>0</v>
      </c>
      <c r="G398" s="405">
        <f>SUM(G400)</f>
        <v>0</v>
      </c>
      <c r="H398" s="34">
        <f>SUM(H400)</f>
        <v>0</v>
      </c>
      <c r="I398" s="398">
        <f t="shared" si="60"/>
        <v>0</v>
      </c>
      <c r="J398" s="398">
        <f t="shared" si="61"/>
        <v>0</v>
      </c>
      <c r="K398" s="398">
        <f t="shared" si="62"/>
        <v>0</v>
      </c>
      <c r="L398" s="398">
        <f t="shared" si="63"/>
        <v>0</v>
      </c>
    </row>
    <row r="399" spans="1:12" ht="17.25">
      <c r="A399" s="406"/>
      <c r="B399" s="400"/>
      <c r="C399" s="407"/>
      <c r="D399" s="408"/>
      <c r="E399" s="404" t="s">
        <v>248</v>
      </c>
      <c r="F399" s="67"/>
      <c r="G399" s="405"/>
      <c r="H399" s="34"/>
      <c r="I399" s="398">
        <f t="shared" si="60"/>
        <v>0</v>
      </c>
      <c r="J399" s="398">
        <f t="shared" si="61"/>
        <v>0</v>
      </c>
      <c r="K399" s="398">
        <f t="shared" si="62"/>
        <v>0</v>
      </c>
      <c r="L399" s="398">
        <f t="shared" si="63"/>
        <v>0</v>
      </c>
    </row>
    <row r="400" spans="1:12" ht="27.75" thickBot="1">
      <c r="A400" s="51">
        <v>2961</v>
      </c>
      <c r="B400" s="407" t="s">
        <v>696</v>
      </c>
      <c r="C400" s="407">
        <v>6</v>
      </c>
      <c r="D400" s="407">
        <v>1</v>
      </c>
      <c r="E400" s="418" t="s">
        <v>411</v>
      </c>
      <c r="F400" s="422">
        <f>SUM(G400:H400)</f>
        <v>0</v>
      </c>
      <c r="G400" s="423"/>
      <c r="H400" s="34"/>
      <c r="I400" s="398">
        <f t="shared" si="60"/>
        <v>0</v>
      </c>
      <c r="J400" s="398">
        <f t="shared" si="61"/>
        <v>0</v>
      </c>
      <c r="K400" s="398">
        <f t="shared" si="62"/>
        <v>0</v>
      </c>
      <c r="L400" s="398">
        <f t="shared" si="63"/>
        <v>0</v>
      </c>
    </row>
    <row r="401" spans="1:12" ht="27">
      <c r="A401" s="51">
        <v>2970</v>
      </c>
      <c r="B401" s="407" t="s">
        <v>696</v>
      </c>
      <c r="C401" s="407">
        <v>7</v>
      </c>
      <c r="D401" s="407">
        <v>0</v>
      </c>
      <c r="E401" s="418" t="s">
        <v>412</v>
      </c>
      <c r="F401" s="67">
        <f>SUM(F403)</f>
        <v>0</v>
      </c>
      <c r="G401" s="405">
        <f>SUM(G403)</f>
        <v>0</v>
      </c>
      <c r="H401" s="34">
        <f>SUM(H403)</f>
        <v>0</v>
      </c>
      <c r="I401" s="398">
        <f t="shared" si="60"/>
        <v>0</v>
      </c>
      <c r="J401" s="398">
        <f t="shared" si="61"/>
        <v>0</v>
      </c>
      <c r="K401" s="398">
        <f t="shared" si="62"/>
        <v>0</v>
      </c>
      <c r="L401" s="398">
        <f t="shared" si="63"/>
        <v>0</v>
      </c>
    </row>
    <row r="402" spans="1:12" ht="17.25">
      <c r="A402" s="51"/>
      <c r="B402" s="407"/>
      <c r="C402" s="407"/>
      <c r="D402" s="407"/>
      <c r="E402" s="418" t="s">
        <v>248</v>
      </c>
      <c r="F402" s="67"/>
      <c r="G402" s="405"/>
      <c r="H402" s="34"/>
      <c r="I402" s="398">
        <f t="shared" si="60"/>
        <v>0</v>
      </c>
      <c r="J402" s="398">
        <f t="shared" si="61"/>
        <v>0</v>
      </c>
      <c r="K402" s="398">
        <f t="shared" si="62"/>
        <v>0</v>
      </c>
      <c r="L402" s="398">
        <f t="shared" si="63"/>
        <v>0</v>
      </c>
    </row>
    <row r="403" spans="1:12" ht="27.75" thickBot="1">
      <c r="A403" s="51">
        <v>2971</v>
      </c>
      <c r="B403" s="407" t="s">
        <v>696</v>
      </c>
      <c r="C403" s="407">
        <v>7</v>
      </c>
      <c r="D403" s="407">
        <v>1</v>
      </c>
      <c r="E403" s="418" t="s">
        <v>412</v>
      </c>
      <c r="F403" s="422">
        <f>SUM(G403:H403)</f>
        <v>0</v>
      </c>
      <c r="G403" s="423"/>
      <c r="H403" s="34"/>
      <c r="I403" s="398">
        <f t="shared" si="60"/>
        <v>0</v>
      </c>
      <c r="J403" s="398">
        <f t="shared" si="61"/>
        <v>0</v>
      </c>
      <c r="K403" s="398">
        <f t="shared" si="62"/>
        <v>0</v>
      </c>
      <c r="L403" s="398">
        <f t="shared" si="63"/>
        <v>0</v>
      </c>
    </row>
    <row r="404" spans="1:12" ht="17.25">
      <c r="A404" s="51">
        <v>2980</v>
      </c>
      <c r="B404" s="407" t="s">
        <v>696</v>
      </c>
      <c r="C404" s="407">
        <v>8</v>
      </c>
      <c r="D404" s="407">
        <v>0</v>
      </c>
      <c r="E404" s="418" t="s">
        <v>413</v>
      </c>
      <c r="F404" s="67">
        <f>SUM(F406)</f>
        <v>0</v>
      </c>
      <c r="G404" s="405">
        <f>SUM(G406)</f>
        <v>0</v>
      </c>
      <c r="H404" s="34">
        <f>SUM(H406)</f>
        <v>0</v>
      </c>
      <c r="I404" s="398">
        <f t="shared" si="60"/>
        <v>0</v>
      </c>
      <c r="J404" s="398">
        <f t="shared" si="61"/>
        <v>0</v>
      </c>
      <c r="K404" s="398">
        <f t="shared" si="62"/>
        <v>0</v>
      </c>
      <c r="L404" s="398">
        <f t="shared" si="63"/>
        <v>0</v>
      </c>
    </row>
    <row r="405" spans="1:12" ht="17.25">
      <c r="A405" s="51"/>
      <c r="B405" s="407"/>
      <c r="C405" s="407"/>
      <c r="D405" s="407"/>
      <c r="E405" s="418" t="s">
        <v>248</v>
      </c>
      <c r="F405" s="67"/>
      <c r="G405" s="405"/>
      <c r="H405" s="34"/>
      <c r="I405" s="398">
        <f t="shared" si="60"/>
        <v>0</v>
      </c>
      <c r="J405" s="398">
        <f t="shared" si="61"/>
        <v>0</v>
      </c>
      <c r="K405" s="398">
        <f t="shared" si="62"/>
        <v>0</v>
      </c>
      <c r="L405" s="398">
        <f t="shared" si="63"/>
        <v>0</v>
      </c>
    </row>
    <row r="406" spans="1:12" ht="18" thickBot="1">
      <c r="A406" s="51">
        <v>2981</v>
      </c>
      <c r="B406" s="407" t="s">
        <v>696</v>
      </c>
      <c r="C406" s="407">
        <v>8</v>
      </c>
      <c r="D406" s="407">
        <v>1</v>
      </c>
      <c r="E406" s="418" t="s">
        <v>413</v>
      </c>
      <c r="F406" s="422">
        <f>F407</f>
        <v>0</v>
      </c>
      <c r="G406" s="423">
        <f>G407</f>
        <v>0</v>
      </c>
      <c r="H406" s="34">
        <f>H407</f>
        <v>0</v>
      </c>
      <c r="I406" s="398">
        <f t="shared" si="60"/>
        <v>0</v>
      </c>
      <c r="J406" s="398">
        <f t="shared" si="61"/>
        <v>0</v>
      </c>
      <c r="K406" s="398">
        <f t="shared" si="62"/>
        <v>0</v>
      </c>
      <c r="L406" s="398">
        <f t="shared" si="63"/>
        <v>0</v>
      </c>
    </row>
    <row r="407" spans="1:12" ht="18" thickBot="1">
      <c r="A407" s="51"/>
      <c r="B407" s="407"/>
      <c r="C407" s="407"/>
      <c r="D407" s="407"/>
      <c r="E407" s="418">
        <v>4637</v>
      </c>
      <c r="F407" s="422">
        <f>SUM(G407:H407)</f>
        <v>0</v>
      </c>
      <c r="G407" s="414">
        <v>0</v>
      </c>
      <c r="H407" s="34"/>
      <c r="I407" s="398">
        <f t="shared" si="60"/>
        <v>0</v>
      </c>
      <c r="J407" s="398">
        <f t="shared" si="61"/>
        <v>0</v>
      </c>
      <c r="K407" s="398">
        <f t="shared" si="62"/>
        <v>0</v>
      </c>
      <c r="L407" s="398">
        <f t="shared" si="63"/>
        <v>0</v>
      </c>
    </row>
    <row r="408" spans="1:12" ht="57">
      <c r="A408" s="458">
        <v>3000</v>
      </c>
      <c r="B408" s="437" t="s">
        <v>697</v>
      </c>
      <c r="C408" s="437">
        <v>0</v>
      </c>
      <c r="D408" s="437">
        <v>0</v>
      </c>
      <c r="E408" s="459" t="s">
        <v>414</v>
      </c>
      <c r="F408" s="425">
        <f>SUM(F410,F414,F417,F422,F425,F428,F431,F436,F440)</f>
        <v>25000</v>
      </c>
      <c r="G408" s="426">
        <f>SUM(G410,G414,G417,G422,G425,G428,G431,G436,G440)</f>
        <v>25000</v>
      </c>
      <c r="H408" s="398">
        <v>0</v>
      </c>
      <c r="I408" s="426">
        <f>SUM(I410,I414,I417,I422,I425,I428,I431,I436,I440)</f>
        <v>6250</v>
      </c>
      <c r="J408" s="426">
        <f>SUM(J410,J414,J417,J422,J425,J428,J431,J436,J440)</f>
        <v>12500</v>
      </c>
      <c r="K408" s="426">
        <f>SUM(K410,K414,K417,K422,K425,K428,K431,K436,K440)</f>
        <v>18750</v>
      </c>
      <c r="L408" s="426">
        <f>SUM(L410,L414,L417,L422,L425,L428,L431,L436,L440)</f>
        <v>25000</v>
      </c>
    </row>
    <row r="409" spans="1:12" ht="17.25">
      <c r="A409" s="51"/>
      <c r="B409" s="407"/>
      <c r="C409" s="407"/>
      <c r="D409" s="407"/>
      <c r="E409" s="418" t="s">
        <v>142</v>
      </c>
      <c r="F409" s="67"/>
      <c r="G409" s="405"/>
      <c r="H409" s="34"/>
      <c r="I409" s="398">
        <f t="shared" si="60"/>
        <v>0</v>
      </c>
      <c r="J409" s="398">
        <f t="shared" si="61"/>
        <v>0</v>
      </c>
      <c r="K409" s="398">
        <f t="shared" si="62"/>
        <v>0</v>
      </c>
      <c r="L409" s="398">
        <f t="shared" si="63"/>
        <v>0</v>
      </c>
    </row>
    <row r="410" spans="1:12" ht="27">
      <c r="A410" s="51">
        <v>3010</v>
      </c>
      <c r="B410" s="407" t="s">
        <v>697</v>
      </c>
      <c r="C410" s="407">
        <v>1</v>
      </c>
      <c r="D410" s="407">
        <v>0</v>
      </c>
      <c r="E410" s="418" t="s">
        <v>415</v>
      </c>
      <c r="F410" s="67">
        <f>SUM(F412:F413)</f>
        <v>0</v>
      </c>
      <c r="G410" s="405">
        <f>SUM(G412:G413)</f>
        <v>0</v>
      </c>
      <c r="H410" s="34">
        <f>SUM(H412:H413)</f>
        <v>0</v>
      </c>
      <c r="I410" s="398">
        <f t="shared" si="60"/>
        <v>0</v>
      </c>
      <c r="J410" s="398">
        <f t="shared" si="61"/>
        <v>0</v>
      </c>
      <c r="K410" s="398">
        <f t="shared" si="62"/>
        <v>0</v>
      </c>
      <c r="L410" s="398">
        <f t="shared" si="63"/>
        <v>0</v>
      </c>
    </row>
    <row r="411" spans="1:12" ht="17.25">
      <c r="A411" s="51"/>
      <c r="B411" s="407"/>
      <c r="C411" s="407"/>
      <c r="D411" s="407"/>
      <c r="E411" s="418" t="s">
        <v>248</v>
      </c>
      <c r="F411" s="67"/>
      <c r="G411" s="405"/>
      <c r="H411" s="34"/>
      <c r="I411" s="398">
        <f t="shared" si="60"/>
        <v>0</v>
      </c>
      <c r="J411" s="398">
        <f t="shared" si="61"/>
        <v>0</v>
      </c>
      <c r="K411" s="398">
        <f t="shared" si="62"/>
        <v>0</v>
      </c>
      <c r="L411" s="398">
        <f t="shared" si="63"/>
        <v>0</v>
      </c>
    </row>
    <row r="412" spans="1:12" ht="18" thickBot="1">
      <c r="A412" s="51">
        <v>3011</v>
      </c>
      <c r="B412" s="407" t="s">
        <v>697</v>
      </c>
      <c r="C412" s="407">
        <v>1</v>
      </c>
      <c r="D412" s="407">
        <v>1</v>
      </c>
      <c r="E412" s="418" t="s">
        <v>416</v>
      </c>
      <c r="F412" s="422">
        <f>SUM(G412:H412)</f>
        <v>0</v>
      </c>
      <c r="G412" s="423"/>
      <c r="H412" s="34"/>
      <c r="I412" s="398">
        <f t="shared" si="60"/>
        <v>0</v>
      </c>
      <c r="J412" s="398">
        <f t="shared" si="61"/>
        <v>0</v>
      </c>
      <c r="K412" s="398">
        <f t="shared" si="62"/>
        <v>0</v>
      </c>
      <c r="L412" s="398">
        <f t="shared" si="63"/>
        <v>0</v>
      </c>
    </row>
    <row r="413" spans="1:12" ht="18" thickBot="1">
      <c r="A413" s="51">
        <v>3012</v>
      </c>
      <c r="B413" s="407" t="s">
        <v>697</v>
      </c>
      <c r="C413" s="407">
        <v>1</v>
      </c>
      <c r="D413" s="407">
        <v>2</v>
      </c>
      <c r="E413" s="418" t="s">
        <v>417</v>
      </c>
      <c r="F413" s="422">
        <f>SUM(G413:H413)</f>
        <v>0</v>
      </c>
      <c r="G413" s="423"/>
      <c r="H413" s="34"/>
      <c r="I413" s="398">
        <f t="shared" si="60"/>
        <v>0</v>
      </c>
      <c r="J413" s="398">
        <f t="shared" si="61"/>
        <v>0</v>
      </c>
      <c r="K413" s="398">
        <f t="shared" si="62"/>
        <v>0</v>
      </c>
      <c r="L413" s="398">
        <f t="shared" si="63"/>
        <v>0</v>
      </c>
    </row>
    <row r="414" spans="1:12" ht="17.25">
      <c r="A414" s="51">
        <v>3020</v>
      </c>
      <c r="B414" s="407" t="s">
        <v>697</v>
      </c>
      <c r="C414" s="407">
        <v>2</v>
      </c>
      <c r="D414" s="407">
        <v>0</v>
      </c>
      <c r="E414" s="418" t="s">
        <v>418</v>
      </c>
      <c r="F414" s="67">
        <f>SUM(F416)</f>
        <v>0</v>
      </c>
      <c r="G414" s="405">
        <f>SUM(G416)</f>
        <v>0</v>
      </c>
      <c r="H414" s="34">
        <f>SUM(H416)</f>
        <v>0</v>
      </c>
      <c r="I414" s="398">
        <f t="shared" si="60"/>
        <v>0</v>
      </c>
      <c r="J414" s="398">
        <f t="shared" si="61"/>
        <v>0</v>
      </c>
      <c r="K414" s="398">
        <f t="shared" si="62"/>
        <v>0</v>
      </c>
      <c r="L414" s="398">
        <f t="shared" si="63"/>
        <v>0</v>
      </c>
    </row>
    <row r="415" spans="1:12" ht="17.25">
      <c r="A415" s="51"/>
      <c r="B415" s="407"/>
      <c r="C415" s="407"/>
      <c r="D415" s="407"/>
      <c r="E415" s="418" t="s">
        <v>248</v>
      </c>
      <c r="F415" s="67"/>
      <c r="G415" s="405"/>
      <c r="H415" s="34"/>
      <c r="I415" s="398">
        <f t="shared" si="60"/>
        <v>0</v>
      </c>
      <c r="J415" s="398">
        <f t="shared" si="61"/>
        <v>0</v>
      </c>
      <c r="K415" s="398">
        <f t="shared" si="62"/>
        <v>0</v>
      </c>
      <c r="L415" s="398">
        <f t="shared" si="63"/>
        <v>0</v>
      </c>
    </row>
    <row r="416" spans="1:12" ht="18" thickBot="1">
      <c r="A416" s="51">
        <v>3021</v>
      </c>
      <c r="B416" s="407" t="s">
        <v>697</v>
      </c>
      <c r="C416" s="407">
        <v>2</v>
      </c>
      <c r="D416" s="407">
        <v>1</v>
      </c>
      <c r="E416" s="418" t="s">
        <v>418</v>
      </c>
      <c r="F416" s="422">
        <f>SUM(G416:H416)</f>
        <v>0</v>
      </c>
      <c r="G416" s="423"/>
      <c r="H416" s="34"/>
      <c r="I416" s="398">
        <f t="shared" si="60"/>
        <v>0</v>
      </c>
      <c r="J416" s="398">
        <f t="shared" si="61"/>
        <v>0</v>
      </c>
      <c r="K416" s="398">
        <f t="shared" si="62"/>
        <v>0</v>
      </c>
      <c r="L416" s="398">
        <f t="shared" si="63"/>
        <v>0</v>
      </c>
    </row>
    <row r="417" spans="1:12" ht="17.25">
      <c r="A417" s="51">
        <v>3030</v>
      </c>
      <c r="B417" s="407" t="s">
        <v>697</v>
      </c>
      <c r="C417" s="407">
        <v>3</v>
      </c>
      <c r="D417" s="407">
        <v>0</v>
      </c>
      <c r="E417" s="459" t="s">
        <v>419</v>
      </c>
      <c r="F417" s="67">
        <f aca="true" t="shared" si="64" ref="F417:L417">SUM(F419)</f>
        <v>5000</v>
      </c>
      <c r="G417" s="405">
        <f t="shared" si="64"/>
        <v>5000</v>
      </c>
      <c r="H417" s="34">
        <f t="shared" si="64"/>
        <v>0</v>
      </c>
      <c r="I417" s="426">
        <f t="shared" si="64"/>
        <v>1250</v>
      </c>
      <c r="J417" s="426">
        <f t="shared" si="64"/>
        <v>2500</v>
      </c>
      <c r="K417" s="426">
        <f t="shared" si="64"/>
        <v>3750</v>
      </c>
      <c r="L417" s="426">
        <f t="shared" si="64"/>
        <v>5000</v>
      </c>
    </row>
    <row r="418" spans="1:12" ht="17.25">
      <c r="A418" s="51"/>
      <c r="B418" s="407"/>
      <c r="C418" s="407"/>
      <c r="D418" s="407"/>
      <c r="E418" s="418" t="s">
        <v>248</v>
      </c>
      <c r="F418" s="67"/>
      <c r="G418" s="405"/>
      <c r="H418" s="34"/>
      <c r="I418" s="398">
        <f t="shared" si="60"/>
        <v>0</v>
      </c>
      <c r="J418" s="398">
        <f t="shared" si="61"/>
        <v>0</v>
      </c>
      <c r="K418" s="398">
        <f t="shared" si="62"/>
        <v>0</v>
      </c>
      <c r="L418" s="398">
        <f t="shared" si="63"/>
        <v>0</v>
      </c>
    </row>
    <row r="419" spans="1:12" ht="18" thickBot="1">
      <c r="A419" s="51">
        <v>3031</v>
      </c>
      <c r="B419" s="407" t="s">
        <v>697</v>
      </c>
      <c r="C419" s="407">
        <v>3</v>
      </c>
      <c r="D419" s="407" t="s">
        <v>862</v>
      </c>
      <c r="E419" s="459" t="s">
        <v>419</v>
      </c>
      <c r="F419" s="422">
        <f>SUM(G419:H419)</f>
        <v>5000</v>
      </c>
      <c r="G419" s="414">
        <f aca="true" t="shared" si="65" ref="G419:L419">G420+G421</f>
        <v>5000</v>
      </c>
      <c r="H419" s="34">
        <f t="shared" si="65"/>
        <v>0</v>
      </c>
      <c r="I419" s="452">
        <f t="shared" si="65"/>
        <v>1250</v>
      </c>
      <c r="J419" s="452">
        <f t="shared" si="65"/>
        <v>2500</v>
      </c>
      <c r="K419" s="452">
        <f t="shared" si="65"/>
        <v>3750</v>
      </c>
      <c r="L419" s="452">
        <f t="shared" si="65"/>
        <v>5000</v>
      </c>
    </row>
    <row r="420" spans="1:12" ht="29.25" thickBot="1">
      <c r="A420" s="51"/>
      <c r="B420" s="407"/>
      <c r="C420" s="407"/>
      <c r="D420" s="407"/>
      <c r="E420" s="415" t="s">
        <v>236</v>
      </c>
      <c r="F420" s="422">
        <f>SUM(G420:H420)</f>
        <v>5000</v>
      </c>
      <c r="G420" s="405">
        <v>5000</v>
      </c>
      <c r="H420" s="34"/>
      <c r="I420" s="34">
        <v>1250</v>
      </c>
      <c r="J420" s="34">
        <v>2500</v>
      </c>
      <c r="K420" s="34">
        <v>3750</v>
      </c>
      <c r="L420" s="34">
        <v>5000</v>
      </c>
    </row>
    <row r="421" spans="1:12" ht="18" thickBot="1">
      <c r="A421" s="51"/>
      <c r="B421" s="407"/>
      <c r="C421" s="407"/>
      <c r="D421" s="407"/>
      <c r="E421" s="418"/>
      <c r="F421" s="422">
        <f>SUM(G421:H421)</f>
        <v>0</v>
      </c>
      <c r="G421" s="405"/>
      <c r="H421" s="34"/>
      <c r="I421" s="398">
        <f t="shared" si="60"/>
        <v>0</v>
      </c>
      <c r="J421" s="398">
        <f t="shared" si="61"/>
        <v>0</v>
      </c>
      <c r="K421" s="398">
        <f t="shared" si="62"/>
        <v>0</v>
      </c>
      <c r="L421" s="398">
        <f t="shared" si="63"/>
        <v>0</v>
      </c>
    </row>
    <row r="422" spans="1:12" ht="17.25">
      <c r="A422" s="51">
        <v>3040</v>
      </c>
      <c r="B422" s="407" t="s">
        <v>697</v>
      </c>
      <c r="C422" s="407">
        <v>4</v>
      </c>
      <c r="D422" s="407">
        <v>0</v>
      </c>
      <c r="E422" s="418" t="s">
        <v>420</v>
      </c>
      <c r="F422" s="67">
        <f>SUM(F424)</f>
        <v>0</v>
      </c>
      <c r="G422" s="405">
        <f>SUM(G424)</f>
        <v>0</v>
      </c>
      <c r="H422" s="34">
        <f>SUM(H424)</f>
        <v>0</v>
      </c>
      <c r="I422" s="398">
        <f t="shared" si="60"/>
        <v>0</v>
      </c>
      <c r="J422" s="398">
        <f t="shared" si="61"/>
        <v>0</v>
      </c>
      <c r="K422" s="398">
        <f t="shared" si="62"/>
        <v>0</v>
      </c>
      <c r="L422" s="398">
        <f t="shared" si="63"/>
        <v>0</v>
      </c>
    </row>
    <row r="423" spans="1:12" ht="17.25">
      <c r="A423" s="51"/>
      <c r="B423" s="407"/>
      <c r="C423" s="407"/>
      <c r="D423" s="407"/>
      <c r="E423" s="418" t="s">
        <v>248</v>
      </c>
      <c r="F423" s="67"/>
      <c r="G423" s="405"/>
      <c r="H423" s="34"/>
      <c r="I423" s="398">
        <f t="shared" si="60"/>
        <v>0</v>
      </c>
      <c r="J423" s="398">
        <f t="shared" si="61"/>
        <v>0</v>
      </c>
      <c r="K423" s="398">
        <f t="shared" si="62"/>
        <v>0</v>
      </c>
      <c r="L423" s="398">
        <f t="shared" si="63"/>
        <v>0</v>
      </c>
    </row>
    <row r="424" spans="1:12" ht="18" thickBot="1">
      <c r="A424" s="51">
        <v>3041</v>
      </c>
      <c r="B424" s="407" t="s">
        <v>697</v>
      </c>
      <c r="C424" s="407">
        <v>4</v>
      </c>
      <c r="D424" s="407">
        <v>1</v>
      </c>
      <c r="E424" s="418" t="s">
        <v>420</v>
      </c>
      <c r="F424" s="422">
        <f>SUM(G424:H424)</f>
        <v>0</v>
      </c>
      <c r="G424" s="414"/>
      <c r="H424" s="34"/>
      <c r="I424" s="398">
        <f t="shared" si="60"/>
        <v>0</v>
      </c>
      <c r="J424" s="398">
        <f t="shared" si="61"/>
        <v>0</v>
      </c>
      <c r="K424" s="398">
        <f t="shared" si="62"/>
        <v>0</v>
      </c>
      <c r="L424" s="398">
        <f t="shared" si="63"/>
        <v>0</v>
      </c>
    </row>
    <row r="425" spans="1:12" ht="17.25">
      <c r="A425" s="51">
        <v>3050</v>
      </c>
      <c r="B425" s="407" t="s">
        <v>697</v>
      </c>
      <c r="C425" s="407">
        <v>5</v>
      </c>
      <c r="D425" s="407">
        <v>0</v>
      </c>
      <c r="E425" s="418" t="s">
        <v>421</v>
      </c>
      <c r="F425" s="67">
        <f>SUM(F427)</f>
        <v>0</v>
      </c>
      <c r="G425" s="405">
        <f>SUM(G427)</f>
        <v>0</v>
      </c>
      <c r="H425" s="34">
        <f>SUM(H427)</f>
        <v>0</v>
      </c>
      <c r="I425" s="398">
        <f t="shared" si="60"/>
        <v>0</v>
      </c>
      <c r="J425" s="398">
        <f t="shared" si="61"/>
        <v>0</v>
      </c>
      <c r="K425" s="398">
        <f t="shared" si="62"/>
        <v>0</v>
      </c>
      <c r="L425" s="398">
        <f t="shared" si="63"/>
        <v>0</v>
      </c>
    </row>
    <row r="426" spans="1:12" ht="17.25">
      <c r="A426" s="51"/>
      <c r="B426" s="407"/>
      <c r="C426" s="407"/>
      <c r="D426" s="407"/>
      <c r="E426" s="418" t="s">
        <v>248</v>
      </c>
      <c r="F426" s="67"/>
      <c r="G426" s="405"/>
      <c r="H426" s="34"/>
      <c r="I426" s="398">
        <f t="shared" si="60"/>
        <v>0</v>
      </c>
      <c r="J426" s="398">
        <f t="shared" si="61"/>
        <v>0</v>
      </c>
      <c r="K426" s="398">
        <f t="shared" si="62"/>
        <v>0</v>
      </c>
      <c r="L426" s="398">
        <f t="shared" si="63"/>
        <v>0</v>
      </c>
    </row>
    <row r="427" spans="1:12" ht="18" thickBot="1">
      <c r="A427" s="51">
        <v>3051</v>
      </c>
      <c r="B427" s="407" t="s">
        <v>697</v>
      </c>
      <c r="C427" s="407">
        <v>5</v>
      </c>
      <c r="D427" s="407">
        <v>1</v>
      </c>
      <c r="E427" s="418" t="s">
        <v>421</v>
      </c>
      <c r="F427" s="422">
        <f>SUM(G427:H427)</f>
        <v>0</v>
      </c>
      <c r="G427" s="423"/>
      <c r="H427" s="34"/>
      <c r="I427" s="398">
        <f t="shared" si="60"/>
        <v>0</v>
      </c>
      <c r="J427" s="398">
        <f t="shared" si="61"/>
        <v>0</v>
      </c>
      <c r="K427" s="398">
        <f t="shared" si="62"/>
        <v>0</v>
      </c>
      <c r="L427" s="398">
        <f t="shared" si="63"/>
        <v>0</v>
      </c>
    </row>
    <row r="428" spans="1:12" ht="17.25">
      <c r="A428" s="51">
        <v>3060</v>
      </c>
      <c r="B428" s="407" t="s">
        <v>697</v>
      </c>
      <c r="C428" s="407">
        <v>6</v>
      </c>
      <c r="D428" s="407">
        <v>0</v>
      </c>
      <c r="E428" s="418" t="s">
        <v>422</v>
      </c>
      <c r="F428" s="67">
        <f>SUM(F430)</f>
        <v>0</v>
      </c>
      <c r="G428" s="405">
        <f>SUM(G430)</f>
        <v>0</v>
      </c>
      <c r="H428" s="34">
        <f>SUM(H430)</f>
        <v>0</v>
      </c>
      <c r="I428" s="398">
        <f t="shared" si="60"/>
        <v>0</v>
      </c>
      <c r="J428" s="398">
        <f t="shared" si="61"/>
        <v>0</v>
      </c>
      <c r="K428" s="398">
        <f t="shared" si="62"/>
        <v>0</v>
      </c>
      <c r="L428" s="398">
        <f t="shared" si="63"/>
        <v>0</v>
      </c>
    </row>
    <row r="429" spans="1:12" ht="17.25">
      <c r="A429" s="51"/>
      <c r="B429" s="407"/>
      <c r="C429" s="407"/>
      <c r="D429" s="407"/>
      <c r="E429" s="418" t="s">
        <v>248</v>
      </c>
      <c r="F429" s="67"/>
      <c r="G429" s="405"/>
      <c r="H429" s="34"/>
      <c r="I429" s="398">
        <f t="shared" si="60"/>
        <v>0</v>
      </c>
      <c r="J429" s="398">
        <f t="shared" si="61"/>
        <v>0</v>
      </c>
      <c r="K429" s="398">
        <f t="shared" si="62"/>
        <v>0</v>
      </c>
      <c r="L429" s="398">
        <f t="shared" si="63"/>
        <v>0</v>
      </c>
    </row>
    <row r="430" spans="1:12" ht="18" thickBot="1">
      <c r="A430" s="51">
        <v>3061</v>
      </c>
      <c r="B430" s="407" t="s">
        <v>697</v>
      </c>
      <c r="C430" s="407">
        <v>6</v>
      </c>
      <c r="D430" s="407">
        <v>1</v>
      </c>
      <c r="E430" s="418" t="s">
        <v>422</v>
      </c>
      <c r="F430" s="422">
        <f>SUM(G430:H430)</f>
        <v>0</v>
      </c>
      <c r="G430" s="423"/>
      <c r="H430" s="34"/>
      <c r="I430" s="398">
        <f t="shared" si="60"/>
        <v>0</v>
      </c>
      <c r="J430" s="398">
        <f t="shared" si="61"/>
        <v>0</v>
      </c>
      <c r="K430" s="398">
        <f t="shared" si="62"/>
        <v>0</v>
      </c>
      <c r="L430" s="398">
        <f t="shared" si="63"/>
        <v>0</v>
      </c>
    </row>
    <row r="431" spans="1:12" ht="42.75">
      <c r="A431" s="51">
        <v>3070</v>
      </c>
      <c r="B431" s="407" t="s">
        <v>697</v>
      </c>
      <c r="C431" s="407">
        <v>7</v>
      </c>
      <c r="D431" s="407">
        <v>0</v>
      </c>
      <c r="E431" s="459" t="s">
        <v>423</v>
      </c>
      <c r="F431" s="67">
        <f aca="true" t="shared" si="66" ref="F431:L431">SUM(F433)</f>
        <v>20000</v>
      </c>
      <c r="G431" s="405">
        <f t="shared" si="66"/>
        <v>20000</v>
      </c>
      <c r="H431" s="34">
        <f t="shared" si="66"/>
        <v>0</v>
      </c>
      <c r="I431" s="425">
        <f t="shared" si="66"/>
        <v>5000</v>
      </c>
      <c r="J431" s="425">
        <f t="shared" si="66"/>
        <v>10000</v>
      </c>
      <c r="K431" s="425">
        <f t="shared" si="66"/>
        <v>15000</v>
      </c>
      <c r="L431" s="425">
        <f t="shared" si="66"/>
        <v>20000</v>
      </c>
    </row>
    <row r="432" spans="1:12" ht="17.25">
      <c r="A432" s="51"/>
      <c r="B432" s="407"/>
      <c r="C432" s="407"/>
      <c r="D432" s="407"/>
      <c r="E432" s="418" t="s">
        <v>248</v>
      </c>
      <c r="F432" s="67"/>
      <c r="G432" s="405"/>
      <c r="H432" s="34"/>
      <c r="I432" s="398">
        <f t="shared" si="60"/>
        <v>0</v>
      </c>
      <c r="J432" s="398">
        <f t="shared" si="61"/>
        <v>0</v>
      </c>
      <c r="K432" s="398">
        <f t="shared" si="62"/>
        <v>0</v>
      </c>
      <c r="L432" s="398">
        <f t="shared" si="63"/>
        <v>0</v>
      </c>
    </row>
    <row r="433" spans="1:12" ht="43.5" thickBot="1">
      <c r="A433" s="51">
        <v>3071</v>
      </c>
      <c r="B433" s="407" t="s">
        <v>697</v>
      </c>
      <c r="C433" s="407">
        <v>7</v>
      </c>
      <c r="D433" s="407">
        <v>1</v>
      </c>
      <c r="E433" s="459" t="s">
        <v>423</v>
      </c>
      <c r="F433" s="422">
        <f>SUM(G433:H433)</f>
        <v>20000</v>
      </c>
      <c r="G433" s="414">
        <f>G434+G435</f>
        <v>20000</v>
      </c>
      <c r="H433" s="34">
        <v>0</v>
      </c>
      <c r="I433" s="414">
        <f>I434+I435</f>
        <v>5000</v>
      </c>
      <c r="J433" s="414">
        <f>J434+J435</f>
        <v>10000</v>
      </c>
      <c r="K433" s="414">
        <f>K434+K435</f>
        <v>15000</v>
      </c>
      <c r="L433" s="414">
        <f>L434+L435</f>
        <v>20000</v>
      </c>
    </row>
    <row r="434" spans="1:12" ht="29.25" thickBot="1">
      <c r="A434" s="51"/>
      <c r="B434" s="407"/>
      <c r="C434" s="407"/>
      <c r="D434" s="407"/>
      <c r="E434" s="415" t="s">
        <v>245</v>
      </c>
      <c r="F434" s="422">
        <f>SUM(G434:H434)</f>
        <v>5000</v>
      </c>
      <c r="G434" s="405">
        <v>5000</v>
      </c>
      <c r="H434" s="34">
        <v>0</v>
      </c>
      <c r="I434" s="398">
        <v>1250</v>
      </c>
      <c r="J434" s="398">
        <v>2730</v>
      </c>
      <c r="K434" s="398">
        <v>3750</v>
      </c>
      <c r="L434" s="398">
        <v>5000</v>
      </c>
    </row>
    <row r="435" spans="1:12" ht="18" thickBot="1">
      <c r="A435" s="51"/>
      <c r="B435" s="407"/>
      <c r="C435" s="407"/>
      <c r="D435" s="407"/>
      <c r="E435" s="418" t="s">
        <v>246</v>
      </c>
      <c r="F435" s="422">
        <f>SUM(G435:H435)</f>
        <v>15000</v>
      </c>
      <c r="G435" s="405">
        <v>15000</v>
      </c>
      <c r="H435" s="34"/>
      <c r="I435" s="398">
        <v>3750</v>
      </c>
      <c r="J435" s="398">
        <v>7270</v>
      </c>
      <c r="K435" s="398">
        <v>11250</v>
      </c>
      <c r="L435" s="398">
        <v>15000</v>
      </c>
    </row>
    <row r="436" spans="1:12" ht="40.5">
      <c r="A436" s="51">
        <v>3080</v>
      </c>
      <c r="B436" s="407" t="s">
        <v>697</v>
      </c>
      <c r="C436" s="407">
        <v>8</v>
      </c>
      <c r="D436" s="407">
        <v>0</v>
      </c>
      <c r="E436" s="418" t="s">
        <v>424</v>
      </c>
      <c r="F436" s="67">
        <f>SUM(F438)</f>
        <v>0</v>
      </c>
      <c r="G436" s="405">
        <f>SUM(G438)</f>
        <v>0</v>
      </c>
      <c r="H436" s="34">
        <f>SUM(H438)</f>
        <v>0</v>
      </c>
      <c r="I436" s="398">
        <f t="shared" si="60"/>
        <v>0</v>
      </c>
      <c r="J436" s="398">
        <f t="shared" si="61"/>
        <v>0</v>
      </c>
      <c r="K436" s="398">
        <f t="shared" si="62"/>
        <v>0</v>
      </c>
      <c r="L436" s="398">
        <f t="shared" si="63"/>
        <v>0</v>
      </c>
    </row>
    <row r="437" spans="1:12" ht="17.25">
      <c r="A437" s="51"/>
      <c r="B437" s="407"/>
      <c r="C437" s="407"/>
      <c r="D437" s="407"/>
      <c r="E437" s="418" t="s">
        <v>248</v>
      </c>
      <c r="F437" s="67"/>
      <c r="G437" s="405"/>
      <c r="H437" s="34"/>
      <c r="I437" s="398">
        <f t="shared" si="60"/>
        <v>0</v>
      </c>
      <c r="J437" s="398">
        <f t="shared" si="61"/>
        <v>0</v>
      </c>
      <c r="K437" s="398">
        <f t="shared" si="62"/>
        <v>0</v>
      </c>
      <c r="L437" s="398">
        <f t="shared" si="63"/>
        <v>0</v>
      </c>
    </row>
    <row r="438" spans="1:12" ht="41.25" thickBot="1">
      <c r="A438" s="51">
        <v>3081</v>
      </c>
      <c r="B438" s="407" t="s">
        <v>697</v>
      </c>
      <c r="C438" s="407">
        <v>8</v>
      </c>
      <c r="D438" s="407">
        <v>1</v>
      </c>
      <c r="E438" s="418" t="s">
        <v>424</v>
      </c>
      <c r="F438" s="422">
        <f>SUM(G438:H438)</f>
        <v>0</v>
      </c>
      <c r="G438" s="423"/>
      <c r="H438" s="34"/>
      <c r="I438" s="398">
        <f t="shared" si="60"/>
        <v>0</v>
      </c>
      <c r="J438" s="398">
        <f t="shared" si="61"/>
        <v>0</v>
      </c>
      <c r="K438" s="398">
        <f t="shared" si="62"/>
        <v>0</v>
      </c>
      <c r="L438" s="398">
        <f t="shared" si="63"/>
        <v>0</v>
      </c>
    </row>
    <row r="439" spans="1:12" ht="17.25">
      <c r="A439" s="51"/>
      <c r="B439" s="407"/>
      <c r="C439" s="407"/>
      <c r="D439" s="407"/>
      <c r="E439" s="418" t="s">
        <v>248</v>
      </c>
      <c r="F439" s="67"/>
      <c r="G439" s="405"/>
      <c r="H439" s="34"/>
      <c r="I439" s="398">
        <f t="shared" si="60"/>
        <v>0</v>
      </c>
      <c r="J439" s="398">
        <f t="shared" si="61"/>
        <v>0</v>
      </c>
      <c r="K439" s="398">
        <f t="shared" si="62"/>
        <v>0</v>
      </c>
      <c r="L439" s="398">
        <f t="shared" si="63"/>
        <v>0</v>
      </c>
    </row>
    <row r="440" spans="1:12" ht="27">
      <c r="A440" s="51">
        <v>3090</v>
      </c>
      <c r="B440" s="407" t="s">
        <v>697</v>
      </c>
      <c r="C440" s="407">
        <v>9</v>
      </c>
      <c r="D440" s="407">
        <v>0</v>
      </c>
      <c r="E440" s="418" t="s">
        <v>425</v>
      </c>
      <c r="F440" s="67">
        <f>SUM(F442:F443)</f>
        <v>0</v>
      </c>
      <c r="G440" s="405">
        <f>SUM(G442:G443)</f>
        <v>0</v>
      </c>
      <c r="H440" s="34">
        <f>SUM(H442:H443)</f>
        <v>0</v>
      </c>
      <c r="I440" s="398">
        <f t="shared" si="60"/>
        <v>0</v>
      </c>
      <c r="J440" s="398">
        <f t="shared" si="61"/>
        <v>0</v>
      </c>
      <c r="K440" s="398">
        <f t="shared" si="62"/>
        <v>0</v>
      </c>
      <c r="L440" s="398">
        <f t="shared" si="63"/>
        <v>0</v>
      </c>
    </row>
    <row r="441" spans="1:12" ht="17.25">
      <c r="A441" s="51"/>
      <c r="B441" s="407"/>
      <c r="C441" s="407"/>
      <c r="D441" s="407"/>
      <c r="E441" s="418" t="s">
        <v>248</v>
      </c>
      <c r="F441" s="67"/>
      <c r="G441" s="405"/>
      <c r="H441" s="34"/>
      <c r="I441" s="398">
        <f t="shared" si="60"/>
        <v>0</v>
      </c>
      <c r="J441" s="398">
        <f t="shared" si="61"/>
        <v>0</v>
      </c>
      <c r="K441" s="398">
        <f t="shared" si="62"/>
        <v>0</v>
      </c>
      <c r="L441" s="398">
        <f t="shared" si="63"/>
        <v>0</v>
      </c>
    </row>
    <row r="442" spans="1:12" ht="27.75" thickBot="1">
      <c r="A442" s="51">
        <v>3091</v>
      </c>
      <c r="B442" s="407" t="s">
        <v>697</v>
      </c>
      <c r="C442" s="407">
        <v>9</v>
      </c>
      <c r="D442" s="407">
        <v>1</v>
      </c>
      <c r="E442" s="418" t="s">
        <v>425</v>
      </c>
      <c r="F442" s="422">
        <f>SUM(G442:H442)</f>
        <v>0</v>
      </c>
      <c r="G442" s="405"/>
      <c r="H442" s="34"/>
      <c r="I442" s="398">
        <f t="shared" si="60"/>
        <v>0</v>
      </c>
      <c r="J442" s="398">
        <f t="shared" si="61"/>
        <v>0</v>
      </c>
      <c r="K442" s="398">
        <f t="shared" si="62"/>
        <v>0</v>
      </c>
      <c r="L442" s="398">
        <f t="shared" si="63"/>
        <v>0</v>
      </c>
    </row>
    <row r="443" spans="1:12" ht="41.25" thickBot="1">
      <c r="A443" s="51">
        <v>3092</v>
      </c>
      <c r="B443" s="407" t="s">
        <v>697</v>
      </c>
      <c r="C443" s="407">
        <v>9</v>
      </c>
      <c r="D443" s="407">
        <v>2</v>
      </c>
      <c r="E443" s="418" t="s">
        <v>426</v>
      </c>
      <c r="F443" s="422">
        <f>SUM(G443:H443)</f>
        <v>0</v>
      </c>
      <c r="G443" s="405"/>
      <c r="H443" s="34"/>
      <c r="I443" s="398">
        <f t="shared" si="60"/>
        <v>0</v>
      </c>
      <c r="J443" s="398">
        <f t="shared" si="61"/>
        <v>0</v>
      </c>
      <c r="K443" s="398">
        <f t="shared" si="62"/>
        <v>0</v>
      </c>
      <c r="L443" s="398">
        <f t="shared" si="63"/>
        <v>0</v>
      </c>
    </row>
    <row r="444" spans="1:12" ht="28.5">
      <c r="A444" s="460">
        <v>3100</v>
      </c>
      <c r="B444" s="437" t="s">
        <v>698</v>
      </c>
      <c r="C444" s="437">
        <v>0</v>
      </c>
      <c r="D444" s="438">
        <v>0</v>
      </c>
      <c r="E444" s="461" t="s">
        <v>427</v>
      </c>
      <c r="F444" s="425">
        <f aca="true" t="shared" si="67" ref="F444:L444">SUM(F446)</f>
        <v>31567.9</v>
      </c>
      <c r="G444" s="426">
        <f t="shared" si="67"/>
        <v>431567.9</v>
      </c>
      <c r="H444" s="398">
        <f t="shared" si="67"/>
        <v>0</v>
      </c>
      <c r="I444" s="425">
        <f t="shared" si="67"/>
        <v>3267</v>
      </c>
      <c r="J444" s="425">
        <f t="shared" si="67"/>
        <v>21655.1</v>
      </c>
      <c r="K444" s="425">
        <f t="shared" si="67"/>
        <v>30714.8</v>
      </c>
      <c r="L444" s="425">
        <f t="shared" si="67"/>
        <v>31567.9</v>
      </c>
    </row>
    <row r="445" spans="1:12" ht="17.25">
      <c r="A445" s="409"/>
      <c r="B445" s="400"/>
      <c r="C445" s="401"/>
      <c r="D445" s="402"/>
      <c r="E445" s="404" t="s">
        <v>142</v>
      </c>
      <c r="F445" s="435"/>
      <c r="G445" s="434"/>
      <c r="H445" s="34"/>
      <c r="I445" s="398">
        <f t="shared" si="60"/>
        <v>0</v>
      </c>
      <c r="J445" s="398">
        <f t="shared" si="61"/>
        <v>0</v>
      </c>
      <c r="K445" s="398">
        <f t="shared" si="62"/>
        <v>0</v>
      </c>
      <c r="L445" s="398">
        <f t="shared" si="63"/>
        <v>0</v>
      </c>
    </row>
    <row r="446" spans="1:12" ht="27">
      <c r="A446" s="409">
        <v>3110</v>
      </c>
      <c r="B446" s="407" t="s">
        <v>698</v>
      </c>
      <c r="C446" s="407">
        <v>1</v>
      </c>
      <c r="D446" s="408">
        <v>0</v>
      </c>
      <c r="E446" s="453" t="s">
        <v>428</v>
      </c>
      <c r="F446" s="67">
        <f aca="true" t="shared" si="68" ref="F446:L446">SUM(F448)</f>
        <v>31567.9</v>
      </c>
      <c r="G446" s="405">
        <f t="shared" si="68"/>
        <v>431567.9</v>
      </c>
      <c r="H446" s="34">
        <f t="shared" si="68"/>
        <v>0</v>
      </c>
      <c r="I446" s="67">
        <f t="shared" si="68"/>
        <v>3267</v>
      </c>
      <c r="J446" s="67">
        <f>J448</f>
        <v>21655.1</v>
      </c>
      <c r="K446" s="67">
        <f>SUM(K448)</f>
        <v>30714.8</v>
      </c>
      <c r="L446" s="67">
        <f t="shared" si="68"/>
        <v>31567.9</v>
      </c>
    </row>
    <row r="447" spans="1:12" ht="18" thickBot="1">
      <c r="A447" s="409"/>
      <c r="B447" s="400"/>
      <c r="C447" s="407"/>
      <c r="D447" s="408"/>
      <c r="E447" s="404" t="s">
        <v>248</v>
      </c>
      <c r="F447" s="35"/>
      <c r="G447" s="414"/>
      <c r="H447" s="34"/>
      <c r="I447" s="398">
        <f t="shared" si="60"/>
        <v>0</v>
      </c>
      <c r="J447" s="398">
        <f t="shared" si="61"/>
        <v>0</v>
      </c>
      <c r="K447" s="398">
        <f t="shared" si="62"/>
        <v>0</v>
      </c>
      <c r="L447" s="398">
        <f t="shared" si="63"/>
        <v>0</v>
      </c>
    </row>
    <row r="448" spans="1:12" ht="18" thickBot="1">
      <c r="A448" s="409">
        <v>3112</v>
      </c>
      <c r="B448" s="411" t="s">
        <v>698</v>
      </c>
      <c r="C448" s="411">
        <v>1</v>
      </c>
      <c r="D448" s="412">
        <v>2</v>
      </c>
      <c r="E448" s="462" t="s">
        <v>429</v>
      </c>
      <c r="F448" s="195">
        <v>31567.9</v>
      </c>
      <c r="G448" s="454">
        <v>431567.9</v>
      </c>
      <c r="H448" s="34">
        <f>H449</f>
        <v>0</v>
      </c>
      <c r="I448" s="125">
        <v>3267</v>
      </c>
      <c r="J448" s="125">
        <v>21655.1</v>
      </c>
      <c r="K448" s="125">
        <v>30714.8</v>
      </c>
      <c r="L448" s="125">
        <v>31567.9</v>
      </c>
    </row>
  </sheetData>
  <sheetProtection/>
  <protectedRanges>
    <protectedRange sqref="M38:IV38" name="Range2"/>
    <protectedRange sqref="H2:I2" name="Range25_1"/>
    <protectedRange sqref="G442:H443 F441:H441 G447:H447 H448 F445:H445" name="Range24"/>
    <protectedRange sqref="G426:H427 G419:H421 G424:H424 F423:H423 F418:H418 I419:L419" name="Range22"/>
    <protectedRange sqref="G379:H380 F386:H386 F399:H399 G400:H400 F382:H382 G383:H384 G387:H397 I387:L388" name="Range20"/>
    <protectedRange sqref="F339:H339 G332:H334 G337:H337 F336:H336 F331:H331 G341:H341" name="Range18"/>
    <protectedRange sqref="G303:H304 F308:H308 F302:H302 F306:H306" name="Range16"/>
    <protectedRange sqref="G285:H288 F284:H284 G279:H282 F277:H277" name="Range14"/>
    <protectedRange sqref="G229:H229 F231:H231 G243:H243 F239:H239 F242:H242 F237:H237 F228:H228 G245:H245 G240:H240 G232:H235 G213:L213" name="Range12"/>
    <protectedRange sqref="G208:H208 F207:H207 F210:H210 G200:H205" name="Range10"/>
    <protectedRange sqref="G168:H170 F167:H167 F172:H172 H180 G174 G179:G187 H184:H187 I178:L178 I176:L176 G175:H178" name="Range8"/>
    <protectedRange sqref="G129:H129 G132:H132 G135:H135 G138:H138 F140:H140 G143:H143 F142:H142 F137:H137 F134:H134 F131:H131 F128:H128" name="Range6"/>
    <protectedRange sqref="G105:H106 G98:H98 G101:H103 G109 F108:H108 F100:H100 F97:H97 F93:H93 F95:H95 G91:H92" name="Range4"/>
    <protectedRange sqref="G43:H44 F46:H46 F42:H42 A38:D38 F11:H11 F13:H13 D15:D37 I14:L14 I49:L49 G47:H51 G14:H40" name="Range2_2"/>
    <protectedRange sqref="G54:H54 G57:H57 F87:H87 G85:H85 F89:H89 F84:H84 F56:H56 F53:H53 G90:H91 G370 G364 F59:H60 G61:H75 G76:G80 G365:H369 G81:L82 I75:L75 I367:L369 I60:L60" name="Range3"/>
    <protectedRange sqref="G112:H112 G117:H119 G122:H122 G109:H109 G125:H126 F124:H124 F121:H121 F116:H116 F111:H111 F114:H114 F128:H128" name="Range5"/>
    <protectedRange sqref="G162:H165 G144:H144 G159:H160 G252:H258 G153 H152 G146:H151 G154:H157 I147:L148 I256:L257 I153:L153" name="Range7"/>
    <protectedRange sqref="G190:H190 G193:H196 G199:H199 F198:H198 F192:H192 F189:H189" name="Range9"/>
    <protectedRange sqref="F212:H212 G226:H226 F225:H225 G223:H223 G220:H220 G216:H217 F222:H222 F219:H219" name="Range11"/>
    <protectedRange sqref="G268:H268 F245:H245 F267:H267 F270:H270 G262:H265 G271:H273 G274 F261:H261 G248:H251 G259:H259 I271:L271 I262:L262 G275:H275 I251:L251" name="Range13"/>
    <protectedRange sqref="G291:H294 G297:H297 G300:H300 F299:H299 F296:H296 F290:H290" name="Range15"/>
    <protectedRange sqref="F325:H325 G326:H329 G318:H323 G313:H315 G311:H311 I318:L318" name="Range17"/>
    <protectedRange sqref="F378:H378 H371 F374:H374 F345:H345 G375:H376 G372:H372 F343:H343 G347:H348 H349:H363 I347:L347 I363:L363" name="Range19"/>
    <protectedRange sqref="G403:H403 G412:H413 F409:H409 G416:H416 F415:H415 F411:H411 F402:H402 F405:H405 G407:H407 F418:H418" name="Range21"/>
    <protectedRange sqref="G430:H430 G438:H438 F439:H439 F437:H437 G433:H435 F429:H429 F432:H432 I433:L433" name="Range23"/>
    <protectedRange sqref="G349:G363 G371" name="Range19_1"/>
    <protectedRange sqref="G448" name="Range24_1"/>
  </protectedRanges>
  <mergeCells count="12">
    <mergeCell ref="A5:A7"/>
    <mergeCell ref="A1:I1"/>
    <mergeCell ref="E3:K3"/>
    <mergeCell ref="F5:H5"/>
    <mergeCell ref="B5:B7"/>
    <mergeCell ref="C5:C7"/>
    <mergeCell ref="D5:D7"/>
    <mergeCell ref="E5:E6"/>
    <mergeCell ref="K1:L1"/>
    <mergeCell ref="I6:L6"/>
    <mergeCell ref="I5:L5"/>
    <mergeCell ref="E2:K2"/>
  </mergeCells>
  <printOptions/>
  <pageMargins left="0.15748031496062992" right="0.2" top="0.2362204724409449" bottom="0.1968503937007874" header="0.1968503937007874" footer="0.1968503937007874"/>
  <pageSetup firstPageNumber="7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Sirius</cp:lastModifiedBy>
  <cp:lastPrinted>2023-02-01T14:19:36Z</cp:lastPrinted>
  <dcterms:created xsi:type="dcterms:W3CDTF">1996-10-14T23:33:28Z</dcterms:created>
  <dcterms:modified xsi:type="dcterms:W3CDTF">2023-05-02T05:41:16Z</dcterms:modified>
  <cp:category/>
  <cp:version/>
  <cp:contentType/>
  <cp:contentStatus/>
</cp:coreProperties>
</file>